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RESUPUESTOS VACIOS\"/>
    </mc:Choice>
  </mc:AlternateContent>
  <xr:revisionPtr revIDLastSave="0" documentId="13_ncr:1_{7D886574-9636-4684-B91E-FA076DCCDA13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  <sheet name="Hoja2" sheetId="2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'[6]M.O.'!#REF!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'[10]M.O.'!$C$12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'[13]M.O.'!#REF!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'[14]M.O.'!#REF!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'[10]M.O.'!$C$9</definedName>
    <definedName name="BRIGADATOPOGRAFICA_6">#REF!</definedName>
    <definedName name="BVNBVNBV">'[18]M.O.'!#REF!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'[13]M.O.'!#REF!</definedName>
    <definedName name="CARANTEPECHO">'[10]M.O.'!#REF!</definedName>
    <definedName name="CARANTEPECHO_6">#REF!</definedName>
    <definedName name="CARANTEPECHO_8">#REF!</definedName>
    <definedName name="CARCOL30">'[10]M.O.'!#REF!</definedName>
    <definedName name="CARCOL30_6">#REF!</definedName>
    <definedName name="CARCOL30_8">#REF!</definedName>
    <definedName name="CARCOL50">'[10]M.O.'!#REF!</definedName>
    <definedName name="CARCOL50_6">#REF!</definedName>
    <definedName name="CARCOL50_8">#REF!</definedName>
    <definedName name="CARCOL51">'[13]M.O.'!#REF!</definedName>
    <definedName name="CARCOLAMARRE">'[10]M.O.'!#REF!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'[10]M.O.'!#REF!</definedName>
    <definedName name="CARLOSAPLA_6">#REF!</definedName>
    <definedName name="CARLOSAPLA_8">#REF!</definedName>
    <definedName name="CARLOSAVARIASAGUAS">'[10]M.O.'!#REF!</definedName>
    <definedName name="CARLOSAVARIASAGUAS_6">#REF!</definedName>
    <definedName name="CARLOSAVARIASAGUAS_8">#REF!</definedName>
    <definedName name="CARMURO">'[10]M.O.'!#REF!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'[10]M.O.'!#REF!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'[10]M.O.'!#REF!</definedName>
    <definedName name="CARPVIGA2040_6">#REF!</definedName>
    <definedName name="CARPVIGA2040_8">#REF!</definedName>
    <definedName name="CARPVIGA3050">'[10]M.O.'!#REF!</definedName>
    <definedName name="CARPVIGA3050_6">#REF!</definedName>
    <definedName name="CARPVIGA3050_8">#REF!</definedName>
    <definedName name="CARPVIGA3060">'[10]M.O.'!#REF!</definedName>
    <definedName name="CARPVIGA3060_6">#REF!</definedName>
    <definedName name="CARPVIGA3060_8">#REF!</definedName>
    <definedName name="CARPVIGA4080">'[10]M.O.'!#REF!</definedName>
    <definedName name="CARPVIGA4080_6">#REF!</definedName>
    <definedName name="CARPVIGA4080_8">#REF!</definedName>
    <definedName name="CARRAMPA">'[10]M.O.'!#REF!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'[13]M.O.'!#REF!</definedName>
    <definedName name="CASABE_8">#REF!</definedName>
    <definedName name="CASBESTO">'[10]M.O.'!#REF!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'[10]M.O.'!#REF!</definedName>
    <definedName name="CZINC_6">#REF!</definedName>
    <definedName name="CZINC_8">#REF!</definedName>
    <definedName name="D">#REF!</definedName>
    <definedName name="derop">'[14]M.O.'!#REF!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'[6]M.O.'!#REF!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'[13]M.O.'!#REF!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'[14]M.O.'!$C$10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'[13]M.O.'!#REF!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'[10]M.O.'!$C$10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'[6]M.O.'!#REF!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'[13]M.O.'!$C$12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1" l="1"/>
  <c r="C22" i="21" s="1"/>
  <c r="C25" i="21" l="1"/>
  <c r="F25" i="21" s="1"/>
  <c r="C24" i="21"/>
  <c r="F33" i="21" l="1"/>
  <c r="F34" i="21" s="1"/>
  <c r="F30" i="21"/>
  <c r="F17" i="21"/>
  <c r="G62" i="23" l="1"/>
  <c r="G61" i="23"/>
  <c r="G60" i="23"/>
  <c r="G59" i="23"/>
  <c r="G58" i="23"/>
  <c r="G57" i="23"/>
  <c r="F49" i="23"/>
  <c r="G49" i="23" s="1"/>
  <c r="G40" i="23"/>
  <c r="G39" i="23"/>
  <c r="G33" i="23"/>
  <c r="G32" i="23"/>
  <c r="G35" i="23" s="1"/>
  <c r="F50" i="23" s="1"/>
  <c r="G50" i="23" s="1"/>
  <c r="G26" i="23"/>
  <c r="G24" i="23"/>
  <c r="F25" i="23" s="1"/>
  <c r="G25" i="23" s="1"/>
  <c r="G23" i="23"/>
  <c r="G19" i="23"/>
  <c r="G17" i="23"/>
  <c r="F18" i="23" s="1"/>
  <c r="G18" i="23" s="1"/>
  <c r="G7" i="23"/>
  <c r="G9" i="23" s="1"/>
  <c r="F10" i="23" s="1"/>
  <c r="G10" i="23" s="1"/>
  <c r="G6" i="23"/>
  <c r="G64" i="23" l="1"/>
  <c r="G68" i="23" s="1"/>
  <c r="G11" i="23"/>
  <c r="G13" i="23" s="1"/>
  <c r="G52" i="23"/>
  <c r="G27" i="23"/>
  <c r="G20" i="23"/>
  <c r="F42" i="23"/>
  <c r="G42" i="23"/>
  <c r="G44" i="23" s="1"/>
  <c r="F15" i="21" l="1"/>
  <c r="G91" i="22"/>
  <c r="G90" i="22"/>
  <c r="G89" i="22"/>
  <c r="G88" i="22"/>
  <c r="G87" i="22"/>
  <c r="G86" i="22"/>
  <c r="G85" i="22"/>
  <c r="G84" i="22"/>
  <c r="G93" i="22" l="1"/>
  <c r="F16" i="21" l="1"/>
  <c r="F18" i="21" s="1"/>
  <c r="E78" i="22" l="1"/>
  <c r="F78" i="22" s="1"/>
  <c r="F77" i="22"/>
  <c r="G64" i="22"/>
  <c r="F79" i="22" l="1"/>
  <c r="G71" i="22"/>
  <c r="G70" i="22"/>
  <c r="G69" i="22"/>
  <c r="G68" i="22"/>
  <c r="G67" i="22"/>
  <c r="G66" i="22"/>
  <c r="G65" i="22"/>
  <c r="G72" i="22" l="1"/>
  <c r="G73" i="22" s="1"/>
  <c r="F29" i="21" l="1"/>
  <c r="F31" i="21" s="1"/>
  <c r="G57" i="22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F21" i="21" l="1"/>
  <c r="E5" i="22"/>
  <c r="F5" i="22" s="1"/>
  <c r="F6" i="22"/>
  <c r="F8" i="22" l="1"/>
  <c r="E9" i="22" s="1"/>
  <c r="F9" i="22" s="1"/>
  <c r="F10" i="22" s="1"/>
  <c r="F12" i="22" s="1"/>
  <c r="F24" i="21" l="1"/>
  <c r="F22" i="21" l="1"/>
  <c r="F23" i="21" l="1"/>
  <c r="F26" i="21" s="1"/>
  <c r="F36" i="21" l="1"/>
  <c r="F42" i="21" l="1"/>
  <c r="F45" i="21"/>
  <c r="F41" i="21"/>
  <c r="F53" i="21"/>
  <c r="F44" i="21"/>
  <c r="F40" i="21"/>
  <c r="F39" i="21"/>
  <c r="F43" i="21"/>
  <c r="F46" i="21" l="1"/>
  <c r="F49" i="21" s="1"/>
  <c r="F51" i="21" s="1"/>
  <c r="F55" i="21" s="1"/>
  <c r="F7" i="21" l="1"/>
</calcChain>
</file>

<file path=xl/sharedStrings.xml><?xml version="1.0" encoding="utf-8"?>
<sst xmlns="http://schemas.openxmlformats.org/spreadsheetml/2006/main" count="346" uniqueCount="183">
  <si>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</si>
  <si>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</si>
  <si>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</si>
  <si>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</si>
  <si>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</si>
  <si>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</si>
  <si>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</si>
  <si>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</si>
  <si>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</si>
  <si>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</si>
  <si>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</si>
  <si>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</si>
  <si>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</si>
  <si>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</si>
  <si>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</si>
  <si>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</si>
  <si>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</si>
  <si>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</si>
  <si>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</si>
  <si>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</si>
  <si>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</si>
  <si>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</si>
  <si>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</si>
  <si>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</si>
  <si>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</si>
  <si>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</si>
  <si>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</si>
  <si>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</si>
  <si>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A</t>
  </si>
  <si>
    <t>Movimiento de Tierra:</t>
  </si>
  <si>
    <t>Bote producto de Excavacion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</si>
  <si>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</si>
  <si>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</si>
  <si>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</si>
  <si>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</si>
  <si>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 xml:space="preserve">Nota 1: 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</si>
  <si>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</si>
  <si>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</si>
  <si>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</si>
  <si>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</si>
  <si>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</si>
  <si>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</si>
  <si>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</si>
  <si>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</si>
  <si>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</si>
  <si>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</si>
  <si>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</si>
  <si>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</si>
  <si>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</si>
  <si>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</si>
  <si>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</si>
  <si>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</si>
  <si>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</si>
  <si>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</si>
  <si>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</si>
  <si>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</si>
  <si>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</si>
  <si>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</si>
  <si>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</si>
  <si>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</si>
  <si>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</si>
  <si>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</si>
  <si>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</si>
  <si>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</si>
  <si>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</si>
  <si>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</si>
  <si>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</si>
  <si>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</si>
  <si>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</si>
  <si>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</si>
  <si>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</si>
  <si>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</si>
  <si>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</si>
  <si>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</si>
  <si>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</si>
  <si>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</si>
  <si>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</si>
  <si>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</si>
  <si>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</si>
  <si>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</si>
  <si>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</si>
  <si>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</si>
  <si>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</si>
  <si>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</si>
  <si>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</si>
  <si>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</si>
  <si>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</si>
  <si>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</si>
  <si>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</si>
  <si>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</si>
  <si>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</si>
  <si>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</si>
  <si>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</si>
  <si>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</si>
  <si>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</si>
  <si>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</si>
  <si>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</si>
  <si>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</si>
  <si>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</si>
  <si>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</si>
  <si>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</si>
  <si>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</si>
  <si>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</si>
  <si>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</si>
  <si>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</si>
  <si>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</si>
  <si>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</si>
  <si>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</si>
  <si>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</si>
  <si>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</si>
  <si>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</si>
  <si>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</si>
  <si>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</si>
  <si>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</si>
  <si>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</si>
  <si>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</si>
  <si>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</si>
  <si>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</si>
  <si>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</si>
  <si>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</si>
  <si>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</si>
  <si>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</si>
  <si>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</si>
  <si>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</si>
  <si>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</si>
  <si>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</si>
  <si>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</si>
  <si>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</si>
  <si>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</si>
  <si>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No.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</si>
  <si>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</si>
  <si>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</si>
  <si>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</si>
  <si>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</si>
  <si>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</si>
  <si>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</si>
  <si>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</si>
  <si>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</si>
  <si>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</si>
  <si>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</si>
  <si>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</si>
  <si>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</si>
  <si>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</si>
  <si>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</si>
  <si>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</si>
  <si>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</si>
  <si>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</si>
  <si>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</si>
  <si>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</si>
  <si>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</si>
  <si>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</si>
  <si>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</si>
  <si>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Presupuesto administrativo</t>
  </si>
  <si>
    <t>Replanteo  topográfico.</t>
  </si>
  <si>
    <t>Contenes</t>
  </si>
  <si>
    <t xml:space="preserve"> </t>
  </si>
  <si>
    <t>BOTE DE MATERIAL</t>
  </si>
  <si>
    <t>Carguío</t>
  </si>
  <si>
    <t xml:space="preserve">Transporte </t>
  </si>
  <si>
    <t>SUMINISTRO Y COLOCACION ASIENTO DE ARENA:</t>
  </si>
  <si>
    <t>Suministro de Arena (Incluye desperdicios)</t>
  </si>
  <si>
    <t>Colocación (2 obreros)</t>
  </si>
  <si>
    <t xml:space="preserve">Herramientas  2% </t>
  </si>
  <si>
    <t>EXPLANACIÓN CON EQUIPO</t>
  </si>
  <si>
    <t>Combustible</t>
  </si>
  <si>
    <t>Gl/h</t>
  </si>
  <si>
    <t>Lubricante 15%</t>
  </si>
  <si>
    <t>Operador RD$ 1000.00/Dia</t>
  </si>
  <si>
    <t>h</t>
  </si>
  <si>
    <t>Ayudante RD$ 700.00/Dia</t>
  </si>
  <si>
    <t>e)</t>
  </si>
  <si>
    <t>Cuñas y Piezas</t>
  </si>
  <si>
    <t>f)</t>
  </si>
  <si>
    <t>Alquiler de CAT 320</t>
  </si>
  <si>
    <t>Costo Total por hora</t>
  </si>
  <si>
    <t>M3/h</t>
  </si>
  <si>
    <t>Mts</t>
  </si>
  <si>
    <t>Fecha 27-7-2022</t>
  </si>
  <si>
    <t>Demoliciòn</t>
  </si>
  <si>
    <t>DOPM0025</t>
  </si>
  <si>
    <t xml:space="preserve">PRESUPUESTO :  Construcciòn de aceras y contenes  </t>
  </si>
  <si>
    <t>Construcción de acera en hormigón 180 kg/cm², C/ligadora, e = 0.10 mts, a = 1.0 m</t>
  </si>
  <si>
    <t>UBICACION  : Calle Duarte (SODOCAL)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</si>
</sst>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0.0000"/>
    <numFmt numFmtId="177" formatCode="#,##0.000"/>
    <numFmt numFmtId="178" formatCode="0.00;[Red]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7"/>
      <name val="Times New Roman"/>
      <family val="1"/>
    </font>
    <font>
      <sz val="8"/>
      <name val="Times New Roman"/>
      <family val="1"/>
    </font>
    <font>
      <sz val="7"/>
      <name val="Arial Narrow"/>
      <family val="2"/>
    </font>
    <font>
      <sz val="16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8" applyNumberFormat="0" applyAlignment="0" applyProtection="0"/>
    <xf numFmtId="0" fontId="28" fillId="19" borderId="8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8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362"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3" borderId="0" xfId="0" applyFill="1" applyBorder="1"/>
    <xf numFmtId="0" fontId="7" fillId="0" borderId="0" xfId="0" applyFont="1" applyFill="1" applyBorder="1" applyAlignment="1">
      <alignment horizontal="center" wrapText="1"/>
    </xf>
    <xf numFmtId="16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4" fontId="12" fillId="0" borderId="0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7" fillId="0" borderId="0" xfId="0" applyNumberFormat="1" applyFont="1" applyFill="1" applyBorder="1" applyAlignment="1">
      <alignment horizontal="right" wrapText="1"/>
    </xf>
    <xf numFmtId="166" fontId="12" fillId="0" borderId="0" xfId="0" applyNumberFormat="1" applyFont="1" applyFill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1" fillId="0" borderId="0" xfId="0" applyFont="1" applyFill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horizontal="center" vertical="top"/>
    </xf>
    <xf numFmtId="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/>
    </xf>
    <xf numFmtId="166" fontId="4" fillId="2" borderId="1" xfId="11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39" fontId="32" fillId="0" borderId="1" xfId="144" applyFont="1" applyFill="1" applyBorder="1" applyAlignment="1">
      <alignment horizontal="center"/>
    </xf>
    <xf numFmtId="39" fontId="32" fillId="0" borderId="1" xfId="144" applyFont="1" applyFill="1" applyBorder="1" applyAlignment="1">
      <alignment horizontal="center" vertical="top"/>
    </xf>
    <xf numFmtId="39" fontId="32" fillId="0" borderId="1" xfId="144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166" fontId="4" fillId="0" borderId="1" xfId="112" applyNumberFormat="1" applyFont="1" applyFill="1" applyBorder="1" applyAlignment="1">
      <alignment horizontal="right"/>
    </xf>
    <xf numFmtId="39" fontId="2" fillId="0" borderId="1" xfId="144" applyFont="1" applyBorder="1" applyAlignment="1">
      <alignment vertical="top" wrapText="1"/>
    </xf>
    <xf numFmtId="39" fontId="2" fillId="0" borderId="1" xfId="144" applyFont="1" applyBorder="1" applyAlignment="1">
      <alignment horizontal="right"/>
    </xf>
    <xf numFmtId="39" fontId="2" fillId="0" borderId="1" xfId="144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35" fillId="4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wrapText="1"/>
    </xf>
    <xf numFmtId="0" fontId="34" fillId="4" borderId="1" xfId="0" applyFont="1" applyFill="1" applyBorder="1" applyAlignment="1">
      <alignment horizontal="center"/>
    </xf>
    <xf numFmtId="4" fontId="34" fillId="4" borderId="1" xfId="0" applyNumberFormat="1" applyFont="1" applyFill="1" applyBorder="1" applyAlignment="1">
      <alignment horizontal="center"/>
    </xf>
    <xf numFmtId="168" fontId="10" fillId="0" borderId="1" xfId="0" applyNumberFormat="1" applyFont="1" applyFill="1" applyBorder="1" applyAlignment="1">
      <alignment horizontal="center" vertical="top"/>
    </xf>
    <xf numFmtId="0" fontId="38" fillId="0" borderId="11" xfId="0" quotePrefix="1" applyFont="1" applyBorder="1" applyAlignment="1" applyProtection="1">
      <alignment horizontal="left" vertical="center"/>
    </xf>
    <xf numFmtId="0" fontId="37" fillId="0" borderId="10" xfId="0" applyFont="1" applyBorder="1" applyAlignment="1" applyProtection="1">
      <alignment horizontal="center" vertical="center"/>
    </xf>
    <xf numFmtId="4" fontId="38" fillId="0" borderId="10" xfId="0" applyNumberFormat="1" applyFont="1" applyFill="1" applyBorder="1" applyAlignment="1" applyProtection="1">
      <alignment horizontal="right" vertical="center"/>
      <protection locked="0"/>
    </xf>
    <xf numFmtId="10" fontId="39" fillId="0" borderId="12" xfId="0" applyNumberFormat="1" applyFont="1" applyBorder="1" applyAlignment="1" applyProtection="1">
      <alignment horizontal="right" vertical="center"/>
    </xf>
    <xf numFmtId="4" fontId="37" fillId="0" borderId="10" xfId="0" applyNumberFormat="1" applyFont="1" applyBorder="1" applyAlignment="1" applyProtection="1">
      <alignment horizontal="right" vertical="center"/>
    </xf>
    <xf numFmtId="4" fontId="38" fillId="0" borderId="10" xfId="0" applyNumberFormat="1" applyFont="1" applyBorder="1" applyAlignment="1" applyProtection="1">
      <alignment horizontal="right" vertical="center"/>
    </xf>
    <xf numFmtId="176" fontId="38" fillId="0" borderId="10" xfId="0" applyNumberFormat="1" applyFont="1" applyBorder="1" applyAlignment="1" applyProtection="1">
      <alignment horizontal="right" vertical="center"/>
      <protection locked="0"/>
    </xf>
    <xf numFmtId="0" fontId="4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top"/>
    </xf>
    <xf numFmtId="0" fontId="43" fillId="20" borderId="0" xfId="151" applyFont="1" applyFill="1" applyBorder="1" applyAlignment="1">
      <alignment horizontal="left"/>
    </xf>
    <xf numFmtId="2" fontId="43" fillId="20" borderId="0" xfId="151" applyNumberFormat="1" applyFont="1" applyFill="1" applyBorder="1" applyAlignment="1">
      <alignment horizontal="left"/>
    </xf>
    <xf numFmtId="4" fontId="43" fillId="20" borderId="0" xfId="151" quotePrefix="1" applyNumberFormat="1" applyFont="1" applyFill="1" applyBorder="1" applyAlignment="1"/>
    <xf numFmtId="0" fontId="43" fillId="20" borderId="0" xfId="151" quotePrefix="1" applyFont="1" applyFill="1" applyBorder="1" applyAlignment="1">
      <alignment horizontal="center"/>
    </xf>
    <xf numFmtId="4" fontId="43" fillId="20" borderId="0" xfId="151" applyNumberFormat="1" applyFont="1" applyFill="1" applyBorder="1"/>
    <xf numFmtId="0" fontId="43" fillId="21" borderId="13" xfId="151" applyFont="1" applyFill="1" applyBorder="1" applyAlignment="1" applyProtection="1">
      <alignment horizontal="center"/>
    </xf>
    <xf numFmtId="2" fontId="43" fillId="21" borderId="13" xfId="151" applyNumberFormat="1" applyFont="1" applyFill="1" applyBorder="1"/>
    <xf numFmtId="0" fontId="43" fillId="21" borderId="13" xfId="151" applyFont="1" applyFill="1" applyBorder="1" applyAlignment="1">
      <alignment horizontal="center"/>
    </xf>
    <xf numFmtId="4" fontId="43" fillId="21" borderId="13" xfId="151" applyNumberFormat="1" applyFont="1" applyFill="1" applyBorder="1" applyAlignment="1">
      <alignment horizontal="center"/>
    </xf>
    <xf numFmtId="177" fontId="43" fillId="21" borderId="14" xfId="151" applyNumberFormat="1" applyFont="1" applyFill="1" applyBorder="1" applyAlignment="1">
      <alignment horizontal="center"/>
    </xf>
    <xf numFmtId="0" fontId="44" fillId="0" borderId="15" xfId="151" applyFont="1" applyBorder="1"/>
    <xf numFmtId="2" fontId="44" fillId="0" borderId="15" xfId="151" applyNumberFormat="1" applyFont="1" applyBorder="1" applyAlignment="1">
      <alignment horizontal="right"/>
    </xf>
    <xf numFmtId="0" fontId="44" fillId="0" borderId="15" xfId="151" applyFont="1" applyBorder="1" applyAlignment="1">
      <alignment horizontal="center"/>
    </xf>
    <xf numFmtId="4" fontId="44" fillId="0" borderId="15" xfId="151" applyNumberFormat="1" applyFont="1" applyBorder="1" applyAlignment="1">
      <alignment horizontal="right"/>
    </xf>
    <xf numFmtId="4" fontId="44" fillId="0" borderId="16" xfId="151" applyNumberFormat="1" applyFont="1" applyBorder="1" applyAlignment="1">
      <alignment horizontal="right"/>
    </xf>
    <xf numFmtId="0" fontId="44" fillId="0" borderId="15" xfId="151" quotePrefix="1" applyFont="1" applyBorder="1" applyAlignment="1">
      <alignment horizontal="left"/>
    </xf>
    <xf numFmtId="0" fontId="44" fillId="0" borderId="15" xfId="151" quotePrefix="1" applyFont="1" applyBorder="1" applyAlignment="1">
      <alignment horizontal="center"/>
    </xf>
    <xf numFmtId="4" fontId="44" fillId="0" borderId="15" xfId="151" applyNumberFormat="1" applyFont="1" applyBorder="1" applyAlignment="1">
      <alignment horizontal="center"/>
    </xf>
    <xf numFmtId="4" fontId="44" fillId="0" borderId="16" xfId="151" applyNumberFormat="1" applyFont="1" applyBorder="1" applyAlignment="1">
      <alignment horizontal="center"/>
    </xf>
    <xf numFmtId="0" fontId="43" fillId="0" borderId="15" xfId="151" applyFont="1" applyBorder="1" applyAlignment="1" applyProtection="1">
      <alignment horizontal="center"/>
    </xf>
    <xf numFmtId="2" fontId="44" fillId="0" borderId="15" xfId="151" applyNumberFormat="1" applyFont="1" applyBorder="1" applyProtection="1"/>
    <xf numFmtId="39" fontId="44" fillId="0" borderId="15" xfId="151" applyNumberFormat="1" applyFont="1" applyBorder="1" applyAlignment="1" applyProtection="1">
      <alignment horizontal="center"/>
    </xf>
    <xf numFmtId="39" fontId="44" fillId="0" borderId="15" xfId="151" applyNumberFormat="1" applyFont="1" applyBorder="1" applyProtection="1"/>
    <xf numFmtId="39" fontId="43" fillId="0" borderId="16" xfId="151" applyNumberFormat="1" applyFont="1" applyBorder="1" applyProtection="1"/>
    <xf numFmtId="4" fontId="44" fillId="0" borderId="16" xfId="151" quotePrefix="1" applyNumberFormat="1" applyFont="1" applyBorder="1" applyAlignment="1">
      <alignment horizontal="right"/>
    </xf>
    <xf numFmtId="0" fontId="44" fillId="0" borderId="15" xfId="151" applyFont="1" applyBorder="1" applyAlignment="1">
      <alignment horizontal="left"/>
    </xf>
    <xf numFmtId="2" fontId="44" fillId="0" borderId="15" xfId="151" applyNumberFormat="1" applyFont="1" applyBorder="1" applyAlignment="1">
      <alignment horizontal="left"/>
    </xf>
    <xf numFmtId="4" fontId="44" fillId="0" borderId="15" xfId="151" applyNumberFormat="1" applyFont="1" applyBorder="1"/>
    <xf numFmtId="4" fontId="44" fillId="0" borderId="16" xfId="151" applyNumberFormat="1" applyFont="1" applyBorder="1"/>
    <xf numFmtId="0" fontId="43" fillId="22" borderId="17" xfId="151" applyFont="1" applyFill="1" applyBorder="1" applyAlignment="1" applyProtection="1">
      <alignment horizontal="center"/>
    </xf>
    <xf numFmtId="2" fontId="44" fillId="22" borderId="17" xfId="151" applyNumberFormat="1" applyFont="1" applyFill="1" applyBorder="1" applyProtection="1"/>
    <xf numFmtId="39" fontId="44" fillId="22" borderId="17" xfId="151" applyNumberFormat="1" applyFont="1" applyFill="1" applyBorder="1" applyAlignment="1" applyProtection="1">
      <alignment horizontal="center"/>
    </xf>
    <xf numFmtId="39" fontId="44" fillId="22" borderId="17" xfId="151" applyNumberFormat="1" applyFont="1" applyFill="1" applyBorder="1" applyProtection="1"/>
    <xf numFmtId="39" fontId="43" fillId="22" borderId="18" xfId="151" applyNumberFormat="1" applyFont="1" applyFill="1" applyBorder="1" applyProtection="1"/>
    <xf numFmtId="0" fontId="43" fillId="20" borderId="0" xfId="151" quotePrefix="1" applyFont="1" applyFill="1" applyBorder="1" applyAlignment="1">
      <alignment horizontal="right" vertical="top"/>
    </xf>
    <xf numFmtId="2" fontId="44" fillId="20" borderId="0" xfId="151" applyNumberFormat="1" applyFont="1" applyFill="1" applyBorder="1" applyAlignment="1">
      <alignment horizontal="left"/>
    </xf>
    <xf numFmtId="0" fontId="43" fillId="20" borderId="0" xfId="151" applyFont="1" applyFill="1" applyBorder="1" applyAlignment="1">
      <alignment horizontal="center"/>
    </xf>
    <xf numFmtId="1" fontId="44" fillId="0" borderId="19" xfId="151" applyNumberFormat="1" applyFont="1" applyBorder="1" applyAlignment="1">
      <alignment horizontal="right" vertical="top"/>
    </xf>
    <xf numFmtId="4" fontId="44" fillId="0" borderId="15" xfId="151" applyNumberFormat="1" applyFont="1" applyFill="1" applyBorder="1" applyAlignment="1">
      <alignment horizontal="right"/>
    </xf>
    <xf numFmtId="0" fontId="43" fillId="20" borderId="2" xfId="151" quotePrefix="1" applyFont="1" applyFill="1" applyBorder="1" applyAlignment="1">
      <alignment horizontal="right" vertical="top"/>
    </xf>
    <xf numFmtId="0" fontId="43" fillId="20" borderId="2" xfId="151" applyFont="1" applyFill="1" applyBorder="1" applyAlignment="1">
      <alignment horizontal="left"/>
    </xf>
    <xf numFmtId="2" fontId="43" fillId="20" borderId="2" xfId="151" applyNumberFormat="1" applyFont="1" applyFill="1" applyBorder="1" applyAlignment="1">
      <alignment horizontal="left"/>
    </xf>
    <xf numFmtId="4" fontId="43" fillId="20" borderId="2" xfId="151" quotePrefix="1" applyNumberFormat="1" applyFont="1" applyFill="1" applyBorder="1" applyAlignment="1"/>
    <xf numFmtId="0" fontId="43" fillId="20" borderId="2" xfId="151" quotePrefix="1" applyFont="1" applyFill="1" applyBorder="1" applyAlignment="1">
      <alignment horizontal="center"/>
    </xf>
    <xf numFmtId="4" fontId="43" fillId="20" borderId="2" xfId="151" applyNumberFormat="1" applyFont="1" applyFill="1" applyBorder="1"/>
    <xf numFmtId="1" fontId="43" fillId="21" borderId="21" xfId="151" applyNumberFormat="1" applyFont="1" applyFill="1" applyBorder="1" applyAlignment="1" applyProtection="1">
      <alignment horizontal="center" vertical="top"/>
    </xf>
    <xf numFmtId="0" fontId="43" fillId="21" borderId="22" xfId="151" applyFont="1" applyFill="1" applyBorder="1" applyAlignment="1" applyProtection="1">
      <alignment horizontal="center"/>
    </xf>
    <xf numFmtId="2" fontId="43" fillId="21" borderId="22" xfId="151" applyNumberFormat="1" applyFont="1" applyFill="1" applyBorder="1"/>
    <xf numFmtId="0" fontId="43" fillId="21" borderId="22" xfId="151" applyFont="1" applyFill="1" applyBorder="1" applyAlignment="1">
      <alignment horizontal="center"/>
    </xf>
    <xf numFmtId="4" fontId="43" fillId="21" borderId="22" xfId="151" applyNumberFormat="1" applyFont="1" applyFill="1" applyBorder="1" applyAlignment="1">
      <alignment horizontal="center"/>
    </xf>
    <xf numFmtId="177" fontId="43" fillId="21" borderId="23" xfId="151" applyNumberFormat="1" applyFont="1" applyFill="1" applyBorder="1" applyAlignment="1">
      <alignment horizontal="center"/>
    </xf>
    <xf numFmtId="0" fontId="44" fillId="0" borderId="24" xfId="151" applyFont="1" applyBorder="1" applyAlignment="1">
      <alignment horizontal="right" vertical="top"/>
    </xf>
    <xf numFmtId="0" fontId="44" fillId="0" borderId="25" xfId="151" applyFont="1" applyBorder="1" applyAlignment="1">
      <alignment horizontal="left"/>
    </xf>
    <xf numFmtId="2" fontId="44" fillId="0" borderId="25" xfId="151" applyNumberFormat="1" applyFont="1" applyBorder="1"/>
    <xf numFmtId="0" fontId="44" fillId="0" borderId="25" xfId="151" quotePrefix="1" applyFont="1" applyBorder="1" applyAlignment="1">
      <alignment horizontal="center"/>
    </xf>
    <xf numFmtId="4" fontId="44" fillId="0" borderId="25" xfId="151" applyNumberFormat="1" applyFont="1" applyBorder="1"/>
    <xf numFmtId="4" fontId="44" fillId="0" borderId="26" xfId="151" applyNumberFormat="1" applyFont="1" applyBorder="1"/>
    <xf numFmtId="0" fontId="44" fillId="0" borderId="25" xfId="151" applyFont="1" applyBorder="1" applyAlignment="1">
      <alignment horizontal="center"/>
    </xf>
    <xf numFmtId="0" fontId="44" fillId="0" borderId="24" xfId="151" quotePrefix="1" applyFont="1" applyBorder="1" applyAlignment="1">
      <alignment horizontal="right" vertical="top"/>
    </xf>
    <xf numFmtId="0" fontId="44" fillId="0" borderId="27" xfId="151" quotePrefix="1" applyFont="1" applyBorder="1" applyAlignment="1">
      <alignment horizontal="right" vertical="top"/>
    </xf>
    <xf numFmtId="0" fontId="44" fillId="0" borderId="28" xfId="151" applyFont="1" applyBorder="1" applyAlignment="1">
      <alignment horizontal="left"/>
    </xf>
    <xf numFmtId="2" fontId="44" fillId="0" borderId="28" xfId="151" applyNumberFormat="1" applyFont="1" applyBorder="1"/>
    <xf numFmtId="0" fontId="44" fillId="0" borderId="28" xfId="151" quotePrefix="1" applyFont="1" applyBorder="1" applyAlignment="1">
      <alignment horizontal="center"/>
    </xf>
    <xf numFmtId="4" fontId="44" fillId="0" borderId="28" xfId="151" applyNumberFormat="1" applyFont="1" applyBorder="1"/>
    <xf numFmtId="4" fontId="44" fillId="0" borderId="29" xfId="151" applyNumberFormat="1" applyFont="1" applyBorder="1"/>
    <xf numFmtId="1" fontId="44" fillId="22" borderId="20" xfId="151" applyNumberFormat="1" applyFont="1" applyFill="1" applyBorder="1" applyAlignment="1" applyProtection="1">
      <alignment horizontal="right" vertical="top"/>
    </xf>
    <xf numFmtId="0" fontId="43" fillId="21" borderId="22" xfId="4" applyFont="1" applyFill="1" applyBorder="1" applyAlignment="1" applyProtection="1">
      <alignment horizontal="center" vertical="top"/>
    </xf>
    <xf numFmtId="4" fontId="43" fillId="21" borderId="22" xfId="4" applyNumberFormat="1" applyFont="1" applyFill="1" applyBorder="1"/>
    <xf numFmtId="0" fontId="43" fillId="21" borderId="22" xfId="4" applyFont="1" applyFill="1" applyBorder="1" applyAlignment="1">
      <alignment horizontal="center"/>
    </xf>
    <xf numFmtId="4" fontId="43" fillId="21" borderId="22" xfId="4" applyNumberFormat="1" applyFont="1" applyFill="1" applyBorder="1" applyAlignment="1">
      <alignment horizontal="center"/>
    </xf>
    <xf numFmtId="177" fontId="43" fillId="21" borderId="22" xfId="4" applyNumberFormat="1" applyFont="1" applyFill="1" applyBorder="1" applyAlignment="1">
      <alignment horizontal="center"/>
    </xf>
    <xf numFmtId="0" fontId="45" fillId="0" borderId="30" xfId="4" applyFont="1" applyBorder="1" applyAlignment="1">
      <alignment horizontal="center" vertical="top"/>
    </xf>
    <xf numFmtId="0" fontId="44" fillId="0" borderId="31" xfId="4" applyFont="1" applyBorder="1" applyAlignment="1">
      <alignment vertical="top" wrapText="1"/>
    </xf>
    <xf numFmtId="0" fontId="44" fillId="0" borderId="31" xfId="4" applyFont="1" applyBorder="1" applyAlignment="1">
      <alignment vertical="top"/>
    </xf>
    <xf numFmtId="39" fontId="44" fillId="0" borderId="31" xfId="4" applyNumberFormat="1" applyFont="1" applyBorder="1" applyAlignment="1">
      <alignment vertical="top"/>
    </xf>
    <xf numFmtId="0" fontId="44" fillId="0" borderId="32" xfId="4" applyFont="1" applyBorder="1" applyAlignment="1">
      <alignment vertical="top"/>
    </xf>
    <xf numFmtId="164" fontId="44" fillId="0" borderId="32" xfId="150" applyFont="1" applyBorder="1" applyAlignment="1">
      <alignment vertical="top"/>
    </xf>
    <xf numFmtId="165" fontId="44" fillId="0" borderId="32" xfId="4" applyNumberFormat="1" applyFont="1" applyBorder="1" applyAlignment="1">
      <alignment vertical="top"/>
    </xf>
    <xf numFmtId="1" fontId="45" fillId="0" borderId="33" xfId="4" applyNumberFormat="1" applyFont="1" applyFill="1" applyBorder="1" applyAlignment="1" applyProtection="1">
      <alignment horizontal="center" vertical="top"/>
    </xf>
    <xf numFmtId="1" fontId="45" fillId="0" borderId="34" xfId="4" applyNumberFormat="1" applyFont="1" applyFill="1" applyBorder="1" applyAlignment="1" applyProtection="1">
      <alignment horizontal="center" vertical="top"/>
    </xf>
    <xf numFmtId="39" fontId="45" fillId="0" borderId="35" xfId="4" applyNumberFormat="1" applyFont="1" applyFill="1" applyBorder="1" applyProtection="1"/>
    <xf numFmtId="39" fontId="43" fillId="0" borderId="36" xfId="4" applyNumberFormat="1" applyFont="1" applyFill="1" applyBorder="1" applyProtection="1"/>
    <xf numFmtId="39" fontId="43" fillId="0" borderId="37" xfId="4" applyNumberFormat="1" applyFont="1" applyFill="1" applyBorder="1" applyProtection="1"/>
    <xf numFmtId="164" fontId="0" fillId="0" borderId="0" xfId="150" applyFont="1"/>
    <xf numFmtId="164" fontId="43" fillId="22" borderId="17" xfId="150" applyFont="1" applyFill="1" applyBorder="1" applyAlignment="1" applyProtection="1">
      <alignment horizontal="center"/>
    </xf>
    <xf numFmtId="4" fontId="43" fillId="21" borderId="1" xfId="4" applyNumberFormat="1" applyFont="1" applyFill="1" applyBorder="1"/>
    <xf numFmtId="0" fontId="43" fillId="21" borderId="1" xfId="4" applyFont="1" applyFill="1" applyBorder="1" applyAlignment="1">
      <alignment horizontal="center"/>
    </xf>
    <xf numFmtId="4" fontId="43" fillId="21" borderId="1" xfId="4" applyNumberFormat="1" applyFont="1" applyFill="1" applyBorder="1" applyAlignment="1">
      <alignment horizontal="center"/>
    </xf>
    <xf numFmtId="177" fontId="43" fillId="21" borderId="1" xfId="4" applyNumberFormat="1" applyFont="1" applyFill="1" applyBorder="1" applyAlignment="1">
      <alignment horizontal="center"/>
    </xf>
    <xf numFmtId="0" fontId="46" fillId="0" borderId="30" xfId="4" applyFont="1" applyBorder="1" applyAlignment="1">
      <alignment horizontal="center" vertical="top"/>
    </xf>
    <xf numFmtId="0" fontId="46" fillId="0" borderId="31" xfId="4" applyFont="1" applyBorder="1" applyAlignment="1">
      <alignment horizontal="left" vertical="top" wrapText="1"/>
    </xf>
    <xf numFmtId="4" fontId="47" fillId="0" borderId="31" xfId="4" applyNumberFormat="1" applyFont="1" applyBorder="1"/>
    <xf numFmtId="0" fontId="47" fillId="0" borderId="31" xfId="4" applyFont="1" applyBorder="1" applyAlignment="1">
      <alignment horizontal="center"/>
    </xf>
    <xf numFmtId="4" fontId="47" fillId="0" borderId="32" xfId="4" applyNumberFormat="1" applyFont="1" applyBorder="1"/>
    <xf numFmtId="0" fontId="47" fillId="0" borderId="30" xfId="4" applyFont="1" applyBorder="1" applyAlignment="1">
      <alignment horizontal="center" vertical="top"/>
    </xf>
    <xf numFmtId="0" fontId="44" fillId="0" borderId="31" xfId="4" applyFont="1" applyBorder="1" applyAlignment="1">
      <alignment horizontal="left" vertical="top"/>
    </xf>
    <xf numFmtId="0" fontId="47" fillId="0" borderId="31" xfId="4" applyFont="1" applyBorder="1" applyAlignment="1">
      <alignment horizontal="left" vertical="top" wrapText="1"/>
    </xf>
    <xf numFmtId="0" fontId="46" fillId="0" borderId="30" xfId="4" quotePrefix="1" applyFont="1" applyBorder="1" applyAlignment="1">
      <alignment horizontal="center" vertical="top"/>
    </xf>
    <xf numFmtId="0" fontId="46" fillId="0" borderId="31" xfId="4" quotePrefix="1" applyFont="1" applyBorder="1" applyAlignment="1">
      <alignment horizontal="left" vertical="top"/>
    </xf>
    <xf numFmtId="0" fontId="46" fillId="0" borderId="31" xfId="4" applyFont="1" applyBorder="1" applyAlignment="1">
      <alignment horizontal="left"/>
    </xf>
    <xf numFmtId="4" fontId="46" fillId="0" borderId="31" xfId="4" quotePrefix="1" applyNumberFormat="1" applyFont="1" applyBorder="1" applyAlignment="1"/>
    <xf numFmtId="0" fontId="46" fillId="0" borderId="31" xfId="4" quotePrefix="1" applyFont="1" applyBorder="1" applyAlignment="1">
      <alignment horizontal="center"/>
    </xf>
    <xf numFmtId="4" fontId="46" fillId="0" borderId="32" xfId="4" applyNumberFormat="1" applyFont="1" applyBorder="1"/>
    <xf numFmtId="1" fontId="43" fillId="21" borderId="22" xfId="4" applyNumberFormat="1" applyFont="1" applyFill="1" applyBorder="1" applyAlignment="1" applyProtection="1">
      <alignment horizontal="center" vertical="top"/>
    </xf>
    <xf numFmtId="0" fontId="43" fillId="23" borderId="1" xfId="151" applyFont="1" applyFill="1" applyBorder="1" applyAlignment="1" applyProtection="1">
      <alignment horizontal="center"/>
    </xf>
    <xf numFmtId="1" fontId="43" fillId="21" borderId="38" xfId="151" applyNumberFormat="1" applyFont="1" applyFill="1" applyBorder="1" applyAlignment="1" applyProtection="1">
      <alignment horizontal="center" vertical="top"/>
    </xf>
    <xf numFmtId="2" fontId="7" fillId="4" borderId="1" xfId="0" applyNumberFormat="1" applyFont="1" applyFill="1" applyBorder="1" applyAlignment="1">
      <alignment horizontal="center"/>
    </xf>
    <xf numFmtId="39" fontId="48" fillId="4" borderId="1" xfId="0" applyNumberFormat="1" applyFont="1" applyFill="1" applyBorder="1" applyProtection="1"/>
    <xf numFmtId="166" fontId="48" fillId="4" borderId="1" xfId="112" applyNumberFormat="1" applyFont="1" applyFill="1" applyBorder="1" applyAlignment="1" applyProtection="1">
      <alignment horizontal="center"/>
    </xf>
    <xf numFmtId="166" fontId="48" fillId="4" borderId="1" xfId="0" applyNumberFormat="1" applyFont="1" applyFill="1" applyBorder="1" applyAlignment="1" applyProtection="1">
      <alignment horizontal="center"/>
    </xf>
    <xf numFmtId="178" fontId="2" fillId="0" borderId="1" xfId="4" quotePrefix="1" applyNumberFormat="1" applyFont="1" applyBorder="1" applyAlignment="1">
      <alignment horizontal="center"/>
    </xf>
    <xf numFmtId="39" fontId="49" fillId="4" borderId="1" xfId="0" applyNumberFormat="1" applyFont="1" applyFill="1" applyBorder="1" applyProtection="1"/>
    <xf numFmtId="166" fontId="8" fillId="4" borderId="1" xfId="0" applyNumberFormat="1" applyFont="1" applyFill="1" applyBorder="1" applyAlignment="1">
      <alignment horizontal="center"/>
    </xf>
    <xf numFmtId="166" fontId="49" fillId="4" borderId="1" xfId="0" applyNumberFormat="1" applyFont="1" applyFill="1" applyBorder="1" applyAlignment="1" applyProtection="1">
      <alignment horizontal="center"/>
    </xf>
    <xf numFmtId="2" fontId="7" fillId="4" borderId="1" xfId="0" applyNumberFormat="1" applyFont="1" applyFill="1" applyBorder="1"/>
    <xf numFmtId="0" fontId="48" fillId="4" borderId="1" xfId="0" applyNumberFormat="1" applyFont="1" applyFill="1" applyBorder="1"/>
    <xf numFmtId="166" fontId="48" fillId="4" borderId="1" xfId="112" applyNumberFormat="1" applyFont="1" applyFill="1" applyBorder="1" applyAlignment="1">
      <alignment horizontal="center"/>
    </xf>
    <xf numFmtId="166" fontId="48" fillId="4" borderId="1" xfId="0" applyNumberFormat="1" applyFont="1" applyFill="1" applyBorder="1" applyAlignment="1">
      <alignment horizontal="center"/>
    </xf>
    <xf numFmtId="39" fontId="43" fillId="22" borderId="18" xfId="151" applyNumberFormat="1" applyFont="1" applyFill="1" applyBorder="1" applyAlignment="1" applyProtection="1">
      <alignment horizontal="center"/>
    </xf>
    <xf numFmtId="166" fontId="49" fillId="0" borderId="1" xfId="112" applyNumberFormat="1" applyFont="1" applyFill="1" applyBorder="1" applyAlignment="1" applyProtection="1">
      <alignment horizontal="center"/>
    </xf>
    <xf numFmtId="166" fontId="8" fillId="0" borderId="1" xfId="112" applyNumberFormat="1" applyFont="1" applyFill="1" applyBorder="1" applyAlignment="1" applyProtection="1">
      <alignment horizontal="center"/>
    </xf>
    <xf numFmtId="0" fontId="43" fillId="20" borderId="2" xfId="4" applyFont="1" applyFill="1" applyBorder="1"/>
    <xf numFmtId="4" fontId="44" fillId="20" borderId="2" xfId="4" applyNumberFormat="1" applyFont="1" applyFill="1" applyBorder="1" applyAlignment="1">
      <alignment horizontal="center"/>
    </xf>
    <xf numFmtId="0" fontId="44" fillId="20" borderId="2" xfId="4" applyFont="1" applyFill="1" applyBorder="1" applyAlignment="1">
      <alignment horizontal="center"/>
    </xf>
    <xf numFmtId="4" fontId="43" fillId="20" borderId="2" xfId="4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8" fillId="24" borderId="39" xfId="0" applyFont="1" applyFill="1" applyBorder="1" applyAlignment="1">
      <alignment horizontal="center" wrapText="1"/>
    </xf>
    <xf numFmtId="4" fontId="7" fillId="25" borderId="1" xfId="0" applyNumberFormat="1" applyFont="1" applyFill="1" applyBorder="1" applyAlignment="1">
      <alignment horizontal="center" vertical="center"/>
    </xf>
    <xf numFmtId="4" fontId="7" fillId="25" borderId="1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wrapText="1"/>
    </xf>
    <xf numFmtId="4" fontId="7" fillId="0" borderId="40" xfId="0" applyNumberFormat="1" applyFont="1" applyFill="1" applyBorder="1" applyAlignment="1">
      <alignment wrapText="1"/>
    </xf>
    <xf numFmtId="0" fontId="7" fillId="26" borderId="41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11" fillId="26" borderId="1" xfId="0" applyFont="1" applyFill="1" applyBorder="1" applyAlignment="1">
      <alignment horizontal="left" vertical="top"/>
    </xf>
    <xf numFmtId="166" fontId="4" fillId="26" borderId="1" xfId="112" applyNumberFormat="1" applyFont="1" applyFill="1" applyBorder="1" applyAlignment="1">
      <alignment horizontal="right"/>
    </xf>
    <xf numFmtId="166" fontId="4" fillId="26" borderId="1" xfId="0" applyNumberFormat="1" applyFont="1" applyFill="1" applyBorder="1" applyAlignment="1">
      <alignment horizontal="center"/>
    </xf>
    <xf numFmtId="0" fontId="11" fillId="26" borderId="1" xfId="0" applyFont="1" applyFill="1" applyBorder="1" applyAlignment="1">
      <alignment horizontal="left" vertical="top" wrapText="1"/>
    </xf>
    <xf numFmtId="4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center" wrapText="1"/>
    </xf>
    <xf numFmtId="0" fontId="45" fillId="20" borderId="0" xfId="151" quotePrefix="1" applyFont="1" applyFill="1" applyBorder="1" applyAlignment="1">
      <alignment horizontal="right" vertical="top"/>
    </xf>
    <xf numFmtId="0" fontId="45" fillId="20" borderId="0" xfId="151" applyFont="1" applyFill="1" applyBorder="1" applyAlignment="1">
      <alignment horizontal="left"/>
    </xf>
    <xf numFmtId="0" fontId="44" fillId="0" borderId="0" xfId="151" applyFont="1" applyBorder="1" applyAlignment="1">
      <alignment horizontal="center"/>
    </xf>
    <xf numFmtId="2" fontId="44" fillId="0" borderId="15" xfId="151" applyNumberFormat="1" applyFont="1" applyFill="1" applyBorder="1" applyAlignment="1">
      <alignment horizontal="right"/>
    </xf>
    <xf numFmtId="0" fontId="44" fillId="0" borderId="15" xfId="15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 wrapText="1"/>
    </xf>
    <xf numFmtId="0" fontId="35" fillId="27" borderId="1" xfId="0" applyFont="1" applyFill="1" applyBorder="1" applyAlignment="1">
      <alignment horizontal="center"/>
    </xf>
    <xf numFmtId="4" fontId="35" fillId="27" borderId="40" xfId="0" applyNumberFormat="1" applyFont="1" applyFill="1" applyBorder="1" applyAlignment="1">
      <alignment horizontal="center"/>
    </xf>
    <xf numFmtId="166" fontId="4" fillId="0" borderId="1" xfId="11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164" fontId="10" fillId="0" borderId="1" xfId="150" applyFont="1" applyFill="1" applyBorder="1" applyAlignment="1">
      <alignment horizontal="center" vertical="top"/>
    </xf>
    <xf numFmtId="166" fontId="4" fillId="2" borderId="1" xfId="112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35" fillId="27" borderId="42" xfId="0" applyFont="1" applyFill="1" applyBorder="1" applyAlignment="1">
      <alignment horizontal="center"/>
    </xf>
    <xf numFmtId="166" fontId="35" fillId="27" borderId="40" xfId="0" applyNumberFormat="1" applyFont="1" applyFill="1" applyBorder="1" applyAlignment="1">
      <alignment horizontal="center"/>
    </xf>
    <xf numFmtId="0" fontId="2" fillId="0" borderId="0" xfId="4"/>
    <xf numFmtId="4" fontId="44" fillId="0" borderId="16" xfId="151" applyNumberFormat="1" applyFont="1" applyFill="1" applyBorder="1" applyAlignment="1">
      <alignment horizontal="right"/>
    </xf>
    <xf numFmtId="1" fontId="44" fillId="0" borderId="19" xfId="151" quotePrefix="1" applyNumberFormat="1" applyFont="1" applyBorder="1" applyAlignment="1">
      <alignment horizontal="right" vertical="top"/>
    </xf>
    <xf numFmtId="0" fontId="44" fillId="0" borderId="19" xfId="151" applyFont="1" applyBorder="1" applyAlignment="1">
      <alignment vertical="top"/>
    </xf>
    <xf numFmtId="39" fontId="43" fillId="28" borderId="18" xfId="151" applyNumberFormat="1" applyFont="1" applyFill="1" applyBorder="1" applyProtection="1"/>
    <xf numFmtId="4" fontId="44" fillId="20" borderId="0" xfId="151" applyNumberFormat="1" applyFont="1" applyFill="1" applyBorder="1"/>
    <xf numFmtId="0" fontId="44" fillId="20" borderId="0" xfId="151" applyFont="1" applyFill="1" applyBorder="1" applyAlignment="1">
      <alignment horizontal="center"/>
    </xf>
    <xf numFmtId="0" fontId="44" fillId="0" borderId="15" xfId="151" applyFont="1" applyBorder="1" applyProtection="1"/>
    <xf numFmtId="39" fontId="44" fillId="0" borderId="16" xfId="151" applyNumberFormat="1" applyFont="1" applyBorder="1" applyProtection="1"/>
    <xf numFmtId="1" fontId="44" fillId="0" borderId="19" xfId="151" applyNumberFormat="1" applyFont="1" applyBorder="1" applyAlignment="1" applyProtection="1">
      <alignment horizontal="right" vertical="top"/>
    </xf>
    <xf numFmtId="1" fontId="43" fillId="20" borderId="2" xfId="4" applyNumberFormat="1" applyFont="1" applyFill="1" applyBorder="1" applyAlignment="1">
      <alignment horizontal="right"/>
    </xf>
    <xf numFmtId="1" fontId="43" fillId="21" borderId="21" xfId="4" applyNumberFormat="1" applyFont="1" applyFill="1" applyBorder="1" applyAlignment="1" applyProtection="1">
      <alignment horizontal="center"/>
    </xf>
    <xf numFmtId="0" fontId="43" fillId="21" borderId="22" xfId="4" applyFont="1" applyFill="1" applyBorder="1" applyAlignment="1" applyProtection="1">
      <alignment horizontal="center"/>
    </xf>
    <xf numFmtId="177" fontId="43" fillId="21" borderId="23" xfId="4" applyNumberFormat="1" applyFont="1" applyFill="1" applyBorder="1" applyAlignment="1">
      <alignment horizontal="center"/>
    </xf>
    <xf numFmtId="0" fontId="44" fillId="0" borderId="19" xfId="4" applyFont="1" applyBorder="1" applyAlignment="1" applyProtection="1">
      <alignment horizontal="right" vertical="top"/>
    </xf>
    <xf numFmtId="0" fontId="44" fillId="0" borderId="15" xfId="4" applyFont="1" applyBorder="1" applyAlignment="1">
      <alignment horizontal="center" wrapText="1"/>
    </xf>
    <xf numFmtId="4" fontId="44" fillId="0" borderId="15" xfId="4" applyNumberFormat="1" applyFont="1" applyBorder="1" applyAlignment="1">
      <alignment horizontal="right"/>
    </xf>
    <xf numFmtId="0" fontId="44" fillId="0" borderId="15" xfId="4" applyFont="1" applyBorder="1" applyAlignment="1">
      <alignment horizontal="center"/>
    </xf>
    <xf numFmtId="4" fontId="44" fillId="0" borderId="16" xfId="4" applyNumberFormat="1" applyFont="1" applyBorder="1" applyAlignment="1">
      <alignment horizontal="right"/>
    </xf>
    <xf numFmtId="0" fontId="44" fillId="0" borderId="19" xfId="4" applyFont="1" applyBorder="1" applyAlignment="1" applyProtection="1">
      <alignment horizontal="right"/>
    </xf>
    <xf numFmtId="0" fontId="44" fillId="0" borderId="15" xfId="4" applyFont="1" applyBorder="1"/>
    <xf numFmtId="1" fontId="50" fillId="0" borderId="19" xfId="4" applyNumberFormat="1" applyFont="1" applyBorder="1" applyAlignment="1">
      <alignment horizontal="right"/>
    </xf>
    <xf numFmtId="0" fontId="50" fillId="0" borderId="15" xfId="4" applyFont="1" applyBorder="1"/>
    <xf numFmtId="4" fontId="50" fillId="0" borderId="15" xfId="4" applyNumberFormat="1" applyFont="1" applyBorder="1" applyAlignment="1">
      <alignment horizontal="center"/>
    </xf>
    <xf numFmtId="0" fontId="50" fillId="0" borderId="15" xfId="4" applyFont="1" applyBorder="1" applyAlignment="1">
      <alignment horizontal="center"/>
    </xf>
    <xf numFmtId="4" fontId="50" fillId="0" borderId="15" xfId="4" applyNumberFormat="1" applyFont="1" applyBorder="1" applyAlignment="1">
      <alignment horizontal="right"/>
    </xf>
    <xf numFmtId="4" fontId="50" fillId="0" borderId="16" xfId="4" applyNumberFormat="1" applyFont="1" applyFill="1" applyBorder="1" applyAlignment="1">
      <alignment horizontal="right"/>
    </xf>
    <xf numFmtId="0" fontId="44" fillId="0" borderId="15" xfId="4" quotePrefix="1" applyFont="1" applyBorder="1" applyAlignment="1">
      <alignment horizontal="left"/>
    </xf>
    <xf numFmtId="9" fontId="44" fillId="0" borderId="15" xfId="4" applyNumberFormat="1" applyFont="1" applyBorder="1" applyAlignment="1">
      <alignment horizontal="center"/>
    </xf>
    <xf numFmtId="4" fontId="44" fillId="0" borderId="16" xfId="4" applyNumberFormat="1" applyFont="1" applyFill="1" applyBorder="1" applyAlignment="1">
      <alignment horizontal="right"/>
    </xf>
    <xf numFmtId="1" fontId="44" fillId="0" borderId="19" xfId="4" applyNumberFormat="1" applyFont="1" applyBorder="1" applyAlignment="1">
      <alignment horizontal="right"/>
    </xf>
    <xf numFmtId="4" fontId="44" fillId="0" borderId="15" xfId="4" applyNumberFormat="1" applyFont="1" applyBorder="1" applyAlignment="1">
      <alignment horizontal="center"/>
    </xf>
    <xf numFmtId="1" fontId="44" fillId="22" borderId="20" xfId="4" applyNumberFormat="1" applyFont="1" applyFill="1" applyBorder="1" applyAlignment="1" applyProtection="1">
      <alignment horizontal="right"/>
    </xf>
    <xf numFmtId="0" fontId="43" fillId="22" borderId="17" xfId="4" applyFont="1" applyFill="1" applyBorder="1" applyAlignment="1" applyProtection="1">
      <alignment horizontal="center"/>
    </xf>
    <xf numFmtId="39" fontId="44" fillId="22" borderId="17" xfId="4" applyNumberFormat="1" applyFont="1" applyFill="1" applyBorder="1" applyProtection="1"/>
    <xf numFmtId="39" fontId="44" fillId="22" borderId="17" xfId="4" applyNumberFormat="1" applyFont="1" applyFill="1" applyBorder="1" applyAlignment="1" applyProtection="1">
      <alignment horizontal="center"/>
    </xf>
    <xf numFmtId="39" fontId="43" fillId="22" borderId="18" xfId="4" applyNumberFormat="1" applyFont="1" applyFill="1" applyBorder="1" applyProtection="1"/>
    <xf numFmtId="1" fontId="43" fillId="29" borderId="0" xfId="151" applyNumberFormat="1" applyFont="1" applyFill="1" applyBorder="1" applyAlignment="1" applyProtection="1">
      <alignment horizontal="right" vertical="top"/>
    </xf>
    <xf numFmtId="0" fontId="43" fillId="29" borderId="0" xfId="151" applyFont="1" applyFill="1" applyBorder="1" applyAlignment="1">
      <alignment horizontal="left"/>
    </xf>
    <xf numFmtId="2" fontId="44" fillId="29" borderId="0" xfId="151" applyNumberFormat="1" applyFont="1" applyFill="1" applyBorder="1" applyProtection="1"/>
    <xf numFmtId="39" fontId="44" fillId="29" borderId="0" xfId="151" applyNumberFormat="1" applyFont="1" applyFill="1" applyBorder="1" applyAlignment="1" applyProtection="1">
      <alignment horizontal="center"/>
    </xf>
    <xf numFmtId="39" fontId="44" fillId="29" borderId="0" xfId="151" applyNumberFormat="1" applyFont="1" applyFill="1" applyBorder="1" applyProtection="1"/>
    <xf numFmtId="39" fontId="43" fillId="29" borderId="0" xfId="151" applyNumberFormat="1" applyFont="1" applyFill="1" applyBorder="1" applyProtection="1"/>
    <xf numFmtId="0" fontId="13" fillId="0" borderId="0" xfId="151" applyBorder="1"/>
    <xf numFmtId="2" fontId="43" fillId="0" borderId="15" xfId="151" applyNumberFormat="1" applyFont="1" applyBorder="1" applyAlignment="1">
      <alignment horizontal="left"/>
    </xf>
    <xf numFmtId="0" fontId="32" fillId="0" borderId="0" xfId="151" applyFont="1" applyBorder="1"/>
    <xf numFmtId="2" fontId="13" fillId="0" borderId="0" xfId="151" applyNumberFormat="1" applyBorder="1"/>
    <xf numFmtId="4" fontId="3" fillId="0" borderId="4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2" fontId="5" fillId="0" borderId="43" xfId="0" applyNumberFormat="1" applyFont="1" applyFill="1" applyBorder="1" applyAlignment="1">
      <alignment horizontal="center" vertical="top"/>
    </xf>
    <xf numFmtId="0" fontId="10" fillId="0" borderId="44" xfId="0" applyFont="1" applyFill="1" applyBorder="1" applyAlignment="1">
      <alignment horizontal="left" wrapText="1"/>
    </xf>
    <xf numFmtId="4" fontId="5" fillId="0" borderId="44" xfId="0" applyNumberFormat="1" applyFont="1" applyFill="1" applyBorder="1" applyAlignment="1">
      <alignment horizontal="right"/>
    </xf>
    <xf numFmtId="0" fontId="5" fillId="0" borderId="44" xfId="0" applyFont="1" applyFill="1" applyBorder="1" applyAlignment="1">
      <alignment horizontal="center"/>
    </xf>
    <xf numFmtId="4" fontId="5" fillId="0" borderId="45" xfId="0" applyNumberFormat="1" applyFont="1" applyFill="1" applyBorder="1" applyAlignment="1">
      <alignment horizontal="right"/>
    </xf>
    <xf numFmtId="2" fontId="5" fillId="0" borderId="46" xfId="0" applyNumberFormat="1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wrapText="1"/>
    </xf>
    <xf numFmtId="2" fontId="8" fillId="0" borderId="46" xfId="0" applyNumberFormat="1" applyFont="1" applyFill="1" applyBorder="1" applyAlignment="1">
      <alignment horizontal="center" vertical="top" wrapText="1"/>
    </xf>
    <xf numFmtId="2" fontId="7" fillId="25" borderId="48" xfId="0" applyNumberFormat="1" applyFont="1" applyFill="1" applyBorder="1" applyAlignment="1">
      <alignment horizontal="center" vertical="top"/>
    </xf>
    <xf numFmtId="4" fontId="7" fillId="25" borderId="49" xfId="0" applyNumberFormat="1" applyFont="1" applyFill="1" applyBorder="1" applyAlignment="1">
      <alignment horizontal="center" vertical="center"/>
    </xf>
    <xf numFmtId="2" fontId="5" fillId="0" borderId="48" xfId="0" applyNumberFormat="1" applyFont="1" applyFill="1" applyBorder="1" applyAlignment="1">
      <alignment horizontal="center" vertical="top"/>
    </xf>
    <xf numFmtId="4" fontId="9" fillId="0" borderId="50" xfId="0" applyNumberFormat="1" applyFont="1" applyFill="1" applyBorder="1" applyAlignment="1">
      <alignment horizontal="right" vertical="center"/>
    </xf>
    <xf numFmtId="1" fontId="11" fillId="0" borderId="48" xfId="0" applyNumberFormat="1" applyFont="1" applyFill="1" applyBorder="1" applyAlignment="1">
      <alignment horizontal="center" vertical="top"/>
    </xf>
    <xf numFmtId="4" fontId="9" fillId="0" borderId="50" xfId="0" applyNumberFormat="1" applyFont="1" applyFill="1" applyBorder="1" applyAlignment="1">
      <alignment horizontal="right"/>
    </xf>
    <xf numFmtId="39" fontId="32" fillId="0" borderId="48" xfId="144" applyFont="1" applyFill="1" applyBorder="1" applyAlignment="1">
      <alignment horizontal="center"/>
    </xf>
    <xf numFmtId="4" fontId="9" fillId="26" borderId="50" xfId="0" applyNumberFormat="1" applyFont="1" applyFill="1" applyBorder="1" applyAlignment="1">
      <alignment horizontal="right"/>
    </xf>
    <xf numFmtId="168" fontId="10" fillId="0" borderId="48" xfId="0" applyNumberFormat="1" applyFont="1" applyFill="1" applyBorder="1" applyAlignment="1">
      <alignment horizontal="center" vertical="top"/>
    </xf>
    <xf numFmtId="166" fontId="4" fillId="0" borderId="50" xfId="112" applyNumberFormat="1" applyFont="1" applyFill="1" applyBorder="1" applyAlignment="1">
      <alignment horizontal="center"/>
    </xf>
    <xf numFmtId="166" fontId="4" fillId="0" borderId="51" xfId="112" applyNumberFormat="1" applyFont="1" applyFill="1" applyBorder="1" applyAlignment="1">
      <alignment horizontal="center"/>
    </xf>
    <xf numFmtId="0" fontId="35" fillId="27" borderId="48" xfId="0" applyFont="1" applyFill="1" applyBorder="1" applyAlignment="1">
      <alignment horizontal="center"/>
    </xf>
    <xf numFmtId="4" fontId="9" fillId="0" borderId="49" xfId="0" applyNumberFormat="1" applyFont="1" applyFill="1" applyBorder="1" applyAlignment="1">
      <alignment horizontal="center" vertical="center"/>
    </xf>
    <xf numFmtId="1" fontId="11" fillId="26" borderId="48" xfId="0" applyNumberFormat="1" applyFont="1" applyFill="1" applyBorder="1" applyAlignment="1">
      <alignment horizontal="center" vertical="top"/>
    </xf>
    <xf numFmtId="4" fontId="9" fillId="26" borderId="50" xfId="0" applyNumberFormat="1" applyFont="1" applyFill="1" applyBorder="1" applyAlignment="1">
      <alignment horizontal="center"/>
    </xf>
    <xf numFmtId="164" fontId="0" fillId="0" borderId="0" xfId="150" applyFont="1" applyBorder="1"/>
    <xf numFmtId="175" fontId="2" fillId="0" borderId="48" xfId="144" applyNumberFormat="1" applyFont="1" applyBorder="1" applyAlignment="1">
      <alignment horizontal="center" vertical="top"/>
    </xf>
    <xf numFmtId="166" fontId="4" fillId="0" borderId="49" xfId="112" applyNumberFormat="1" applyFont="1" applyFill="1" applyBorder="1" applyAlignment="1">
      <alignment horizontal="center"/>
    </xf>
    <xf numFmtId="166" fontId="4" fillId="26" borderId="50" xfId="112" applyNumberFormat="1" applyFont="1" applyFill="1" applyBorder="1" applyAlignment="1">
      <alignment horizontal="center"/>
    </xf>
    <xf numFmtId="0" fontId="4" fillId="4" borderId="48" xfId="0" applyFont="1" applyFill="1" applyBorder="1" applyAlignment="1">
      <alignment horizontal="center" vertical="top" wrapText="1"/>
    </xf>
    <xf numFmtId="166" fontId="4" fillId="0" borderId="49" xfId="112" applyNumberFormat="1" applyFont="1" applyFill="1" applyBorder="1" applyAlignment="1">
      <alignment horizontal="right"/>
    </xf>
    <xf numFmtId="166" fontId="4" fillId="26" borderId="51" xfId="112" applyNumberFormat="1" applyFont="1" applyFill="1" applyBorder="1" applyAlignment="1">
      <alignment horizontal="center"/>
    </xf>
    <xf numFmtId="0" fontId="4" fillId="0" borderId="48" xfId="0" applyFont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top"/>
    </xf>
    <xf numFmtId="0" fontId="8" fillId="0" borderId="46" xfId="0" applyFont="1" applyBorder="1" applyAlignment="1">
      <alignment horizontal="center" vertical="top"/>
    </xf>
    <xf numFmtId="0" fontId="8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8" fillId="0" borderId="47" xfId="0" applyNumberFormat="1" applyFont="1" applyBorder="1" applyAlignment="1">
      <alignment horizontal="right"/>
    </xf>
    <xf numFmtId="164" fontId="8" fillId="0" borderId="46" xfId="150" applyFont="1" applyBorder="1" applyAlignment="1"/>
    <xf numFmtId="164" fontId="8" fillId="0" borderId="0" xfId="150" applyFont="1" applyBorder="1" applyAlignment="1"/>
    <xf numFmtId="164" fontId="8" fillId="0" borderId="47" xfId="150" applyFont="1" applyBorder="1" applyAlignment="1"/>
    <xf numFmtId="0" fontId="8" fillId="0" borderId="0" xfId="0" applyFont="1" applyBorder="1" applyAlignment="1">
      <alignment vertical="top"/>
    </xf>
    <xf numFmtId="0" fontId="8" fillId="0" borderId="47" xfId="0" applyFont="1" applyBorder="1" applyAlignment="1">
      <alignment vertical="top"/>
    </xf>
    <xf numFmtId="0" fontId="8" fillId="0" borderId="4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40" fillId="0" borderId="46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40" fillId="0" borderId="52" xfId="0" applyFont="1" applyBorder="1" applyAlignment="1">
      <alignment horizontal="center" vertical="top"/>
    </xf>
    <xf numFmtId="0" fontId="40" fillId="0" borderId="53" xfId="0" applyFont="1" applyBorder="1"/>
    <xf numFmtId="4" fontId="40" fillId="0" borderId="53" xfId="0" applyNumberFormat="1" applyFont="1" applyBorder="1" applyAlignment="1">
      <alignment horizontal="right"/>
    </xf>
    <xf numFmtId="4" fontId="40" fillId="0" borderId="54" xfId="0" applyNumberFormat="1" applyFont="1" applyBorder="1" applyAlignment="1">
      <alignment horizontal="right"/>
    </xf>
    <xf numFmtId="166" fontId="4" fillId="0" borderId="42" xfId="112" applyNumberFormat="1" applyFont="1" applyFill="1" applyBorder="1" applyAlignment="1">
      <alignment horizontal="right"/>
    </xf>
    <xf numFmtId="166" fontId="4" fillId="0" borderId="47" xfId="112" applyNumberFormat="1" applyFont="1" applyFill="1" applyBorder="1" applyAlignment="1">
      <alignment horizontal="center"/>
    </xf>
    <xf numFmtId="0" fontId="38" fillId="0" borderId="0" xfId="0" quotePrefix="1" applyFont="1" applyBorder="1" applyAlignment="1" applyProtection="1">
      <alignment horizontal="left" vertical="center"/>
    </xf>
    <xf numFmtId="176" fontId="38" fillId="0" borderId="0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right" vertical="center"/>
    </xf>
    <xf numFmtId="4" fontId="38" fillId="0" borderId="0" xfId="0" applyNumberFormat="1" applyFont="1" applyFill="1" applyBorder="1" applyAlignment="1" applyProtection="1">
      <alignment horizontal="right" vertical="center"/>
      <protection locked="0"/>
    </xf>
    <xf numFmtId="10" fontId="39" fillId="0" borderId="0" xfId="0" applyNumberFormat="1" applyFont="1" applyBorder="1" applyAlignment="1" applyProtection="1">
      <alignment horizontal="right" vertical="center"/>
    </xf>
    <xf numFmtId="4" fontId="37" fillId="0" borderId="0" xfId="0" applyNumberFormat="1" applyFont="1" applyBorder="1" applyAlignment="1" applyProtection="1">
      <alignment horizontal="right" vertical="center"/>
    </xf>
    <xf numFmtId="165" fontId="0" fillId="3" borderId="0" xfId="0" applyNumberFormat="1" applyFill="1" applyBorder="1"/>
    <xf numFmtId="4" fontId="3" fillId="27" borderId="50" xfId="0" applyNumberFormat="1" applyFont="1" applyFill="1" applyBorder="1" applyAlignment="1">
      <alignment horizontal="center"/>
    </xf>
    <xf numFmtId="4" fontId="4" fillId="0" borderId="50" xfId="0" applyNumberFormat="1" applyFont="1" applyBorder="1" applyAlignment="1">
      <alignment horizontal="center"/>
    </xf>
    <xf numFmtId="4" fontId="10" fillId="0" borderId="50" xfId="0" applyNumberFormat="1" applyFont="1" applyFill="1" applyBorder="1" applyAlignment="1">
      <alignment horizontal="center" wrapText="1"/>
    </xf>
    <xf numFmtId="4" fontId="12" fillId="0" borderId="47" xfId="0" applyNumberFormat="1" applyFont="1" applyFill="1" applyBorder="1" applyAlignment="1">
      <alignment horizontal="center"/>
    </xf>
    <xf numFmtId="4" fontId="3" fillId="0" borderId="50" xfId="0" applyNumberFormat="1" applyFont="1" applyBorder="1" applyAlignment="1">
      <alignment horizontal="center"/>
    </xf>
    <xf numFmtId="4" fontId="4" fillId="0" borderId="50" xfId="0" applyNumberFormat="1" applyFont="1" applyFill="1" applyBorder="1" applyAlignment="1">
      <alignment horizontal="center"/>
    </xf>
    <xf numFmtId="166" fontId="35" fillId="27" borderId="55" xfId="0" applyNumberFormat="1" applyFont="1" applyFill="1" applyBorder="1" applyAlignment="1">
      <alignment horizontal="center"/>
    </xf>
    <xf numFmtId="166" fontId="4" fillId="0" borderId="56" xfId="112" applyNumberFormat="1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27" borderId="48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8" fillId="0" borderId="4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4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center"/>
    </xf>
    <xf numFmtId="4" fontId="8" fillId="0" borderId="47" xfId="0" applyNumberFormat="1" applyFont="1" applyBorder="1" applyAlignment="1">
      <alignment horizontal="center"/>
    </xf>
    <xf numFmtId="0" fontId="8" fillId="0" borderId="4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7" xfId="0" applyFont="1" applyBorder="1" applyAlignment="1">
      <alignment horizontal="center" vertical="top"/>
    </xf>
    <xf numFmtId="39" fontId="43" fillId="22" borderId="20" xfId="151" applyNumberFormat="1" applyFont="1" applyFill="1" applyBorder="1" applyAlignment="1" applyProtection="1">
      <alignment horizontal="center"/>
    </xf>
    <xf numFmtId="39" fontId="43" fillId="22" borderId="17" xfId="151" applyNumberFormat="1" applyFont="1" applyFill="1" applyBorder="1" applyAlignment="1" applyProtection="1">
      <alignment horizontal="center"/>
    </xf>
    <xf numFmtId="0" fontId="43" fillId="20" borderId="2" xfId="151" applyFont="1" applyFill="1" applyBorder="1" applyAlignment="1">
      <alignment horizontal="center"/>
    </xf>
    <xf numFmtId="0" fontId="3" fillId="0" borderId="4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345475</xdr:colOff>
      <xdr:row>0</xdr:row>
      <xdr:rowOff>190066</xdr:rowOff>
    </xdr:from>
    <xdr:to>
      <xdr:col>5</xdr:col>
      <xdr:colOff>1011996</xdr:colOff>
      <xdr:row>3</xdr:row>
      <xdr:rowOff>78442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87151" y="190066"/>
          <a:ext cx="666521" cy="549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view="pageBreakPreview" zoomScale="85" zoomScaleNormal="85" zoomScaleSheetLayoutView="85" workbookViewId="0">
      <selection activeCell="A7" sqref="A7:C7"/>
    </sheetView>
  </sheetViews>
  <sheetFormatPr baseColWidth="10" defaultColWidth="11.42578125" defaultRowHeight="15" x14ac:dyDescent="0.25"/>
  <cols>
    <col min="1" max="1" width="7" style="10" customWidth="1"/>
    <col min="2" max="2" width="53.7109375" style="6" customWidth="1"/>
    <col min="3" max="3" width="9" style="7" bestFit="1" customWidth="1"/>
    <col min="4" max="4" width="8.7109375" style="5" customWidth="1"/>
    <col min="5" max="5" width="15" style="7" customWidth="1"/>
    <col min="6" max="6" width="18.5703125" style="7" customWidth="1"/>
    <col min="7" max="7" width="12.7109375" bestFit="1" customWidth="1"/>
    <col min="249" max="249" width="8" customWidth="1"/>
    <col min="250" max="250" width="52.42578125" customWidth="1"/>
    <col min="251" max="251" width="9.28515625" customWidth="1"/>
    <col min="252" max="252" width="7.140625" customWidth="1"/>
    <col min="253" max="253" width="11.42578125" customWidth="1"/>
    <col min="254" max="254" width="12.42578125" customWidth="1"/>
    <col min="255" max="255" width="13.5703125" customWidth="1"/>
    <col min="505" max="505" width="8" customWidth="1"/>
    <col min="506" max="506" width="52.42578125" customWidth="1"/>
    <col min="507" max="507" width="9.28515625" customWidth="1"/>
    <col min="508" max="508" width="7.140625" customWidth="1"/>
    <col min="509" max="509" width="11.42578125" customWidth="1"/>
    <col min="510" max="510" width="12.42578125" customWidth="1"/>
    <col min="511" max="511" width="13.5703125" customWidth="1"/>
    <col min="761" max="761" width="8" customWidth="1"/>
    <col min="762" max="762" width="52.42578125" customWidth="1"/>
    <col min="763" max="763" width="9.28515625" customWidth="1"/>
    <col min="764" max="764" width="7.140625" customWidth="1"/>
    <col min="765" max="765" width="11.42578125" customWidth="1"/>
    <col min="766" max="766" width="12.42578125" customWidth="1"/>
    <col min="767" max="767" width="13.5703125" customWidth="1"/>
    <col min="1017" max="1017" width="8" customWidth="1"/>
    <col min="1018" max="1018" width="52.42578125" customWidth="1"/>
    <col min="1019" max="1019" width="9.28515625" customWidth="1"/>
    <col min="1020" max="1020" width="7.140625" customWidth="1"/>
    <col min="1021" max="1021" width="11.42578125" customWidth="1"/>
    <col min="1022" max="1022" width="12.42578125" customWidth="1"/>
    <col min="1023" max="1023" width="13.5703125" customWidth="1"/>
    <col min="1273" max="1273" width="8" customWidth="1"/>
    <col min="1274" max="1274" width="52.42578125" customWidth="1"/>
    <col min="1275" max="1275" width="9.28515625" customWidth="1"/>
    <col min="1276" max="1276" width="7.140625" customWidth="1"/>
    <col min="1277" max="1277" width="11.42578125" customWidth="1"/>
    <col min="1278" max="1278" width="12.42578125" customWidth="1"/>
    <col min="1279" max="1279" width="13.5703125" customWidth="1"/>
    <col min="1529" max="1529" width="8" customWidth="1"/>
    <col min="1530" max="1530" width="52.42578125" customWidth="1"/>
    <col min="1531" max="1531" width="9.28515625" customWidth="1"/>
    <col min="1532" max="1532" width="7.140625" customWidth="1"/>
    <col min="1533" max="1533" width="11.42578125" customWidth="1"/>
    <col min="1534" max="1534" width="12.42578125" customWidth="1"/>
    <col min="1535" max="1535" width="13.5703125" customWidth="1"/>
    <col min="1785" max="1785" width="8" customWidth="1"/>
    <col min="1786" max="1786" width="52.42578125" customWidth="1"/>
    <col min="1787" max="1787" width="9.28515625" customWidth="1"/>
    <col min="1788" max="1788" width="7.140625" customWidth="1"/>
    <col min="1789" max="1789" width="11.42578125" customWidth="1"/>
    <col min="1790" max="1790" width="12.42578125" customWidth="1"/>
    <col min="1791" max="1791" width="13.5703125" customWidth="1"/>
    <col min="2041" max="2041" width="8" customWidth="1"/>
    <col min="2042" max="2042" width="52.42578125" customWidth="1"/>
    <col min="2043" max="2043" width="9.28515625" customWidth="1"/>
    <col min="2044" max="2044" width="7.140625" customWidth="1"/>
    <col min="2045" max="2045" width="11.42578125" customWidth="1"/>
    <col min="2046" max="2046" width="12.42578125" customWidth="1"/>
    <col min="2047" max="2047" width="13.5703125" customWidth="1"/>
    <col min="2297" max="2297" width="8" customWidth="1"/>
    <col min="2298" max="2298" width="52.42578125" customWidth="1"/>
    <col min="2299" max="2299" width="9.28515625" customWidth="1"/>
    <col min="2300" max="2300" width="7.140625" customWidth="1"/>
    <col min="2301" max="2301" width="11.42578125" customWidth="1"/>
    <col min="2302" max="2302" width="12.42578125" customWidth="1"/>
    <col min="2303" max="2303" width="13.5703125" customWidth="1"/>
    <col min="2553" max="2553" width="8" customWidth="1"/>
    <col min="2554" max="2554" width="52.42578125" customWidth="1"/>
    <col min="2555" max="2555" width="9.28515625" customWidth="1"/>
    <col min="2556" max="2556" width="7.140625" customWidth="1"/>
    <col min="2557" max="2557" width="11.42578125" customWidth="1"/>
    <col min="2558" max="2558" width="12.42578125" customWidth="1"/>
    <col min="2559" max="2559" width="13.5703125" customWidth="1"/>
    <col min="2809" max="2809" width="8" customWidth="1"/>
    <col min="2810" max="2810" width="52.42578125" customWidth="1"/>
    <col min="2811" max="2811" width="9.28515625" customWidth="1"/>
    <col min="2812" max="2812" width="7.140625" customWidth="1"/>
    <col min="2813" max="2813" width="11.42578125" customWidth="1"/>
    <col min="2814" max="2814" width="12.42578125" customWidth="1"/>
    <col min="2815" max="2815" width="13.5703125" customWidth="1"/>
    <col min="3065" max="3065" width="8" customWidth="1"/>
    <col min="3066" max="3066" width="52.42578125" customWidth="1"/>
    <col min="3067" max="3067" width="9.28515625" customWidth="1"/>
    <col min="3068" max="3068" width="7.140625" customWidth="1"/>
    <col min="3069" max="3069" width="11.42578125" customWidth="1"/>
    <col min="3070" max="3070" width="12.42578125" customWidth="1"/>
    <col min="3071" max="3071" width="13.5703125" customWidth="1"/>
    <col min="3321" max="3321" width="8" customWidth="1"/>
    <col min="3322" max="3322" width="52.42578125" customWidth="1"/>
    <col min="3323" max="3323" width="9.28515625" customWidth="1"/>
    <col min="3324" max="3324" width="7.140625" customWidth="1"/>
    <col min="3325" max="3325" width="11.42578125" customWidth="1"/>
    <col min="3326" max="3326" width="12.42578125" customWidth="1"/>
    <col min="3327" max="3327" width="13.5703125" customWidth="1"/>
    <col min="3577" max="3577" width="8" customWidth="1"/>
    <col min="3578" max="3578" width="52.42578125" customWidth="1"/>
    <col min="3579" max="3579" width="9.28515625" customWidth="1"/>
    <col min="3580" max="3580" width="7.140625" customWidth="1"/>
    <col min="3581" max="3581" width="11.42578125" customWidth="1"/>
    <col min="3582" max="3582" width="12.42578125" customWidth="1"/>
    <col min="3583" max="3583" width="13.5703125" customWidth="1"/>
    <col min="3833" max="3833" width="8" customWidth="1"/>
    <col min="3834" max="3834" width="52.42578125" customWidth="1"/>
    <col min="3835" max="3835" width="9.28515625" customWidth="1"/>
    <col min="3836" max="3836" width="7.140625" customWidth="1"/>
    <col min="3837" max="3837" width="11.42578125" customWidth="1"/>
    <col min="3838" max="3838" width="12.42578125" customWidth="1"/>
    <col min="3839" max="3839" width="13.5703125" customWidth="1"/>
    <col min="4089" max="4089" width="8" customWidth="1"/>
    <col min="4090" max="4090" width="52.42578125" customWidth="1"/>
    <col min="4091" max="4091" width="9.28515625" customWidth="1"/>
    <col min="4092" max="4092" width="7.140625" customWidth="1"/>
    <col min="4093" max="4093" width="11.42578125" customWidth="1"/>
    <col min="4094" max="4094" width="12.42578125" customWidth="1"/>
    <col min="4095" max="4095" width="13.5703125" customWidth="1"/>
    <col min="4345" max="4345" width="8" customWidth="1"/>
    <col min="4346" max="4346" width="52.42578125" customWidth="1"/>
    <col min="4347" max="4347" width="9.28515625" customWidth="1"/>
    <col min="4348" max="4348" width="7.140625" customWidth="1"/>
    <col min="4349" max="4349" width="11.42578125" customWidth="1"/>
    <col min="4350" max="4350" width="12.42578125" customWidth="1"/>
    <col min="4351" max="4351" width="13.5703125" customWidth="1"/>
    <col min="4601" max="4601" width="8" customWidth="1"/>
    <col min="4602" max="4602" width="52.42578125" customWidth="1"/>
    <col min="4603" max="4603" width="9.28515625" customWidth="1"/>
    <col min="4604" max="4604" width="7.140625" customWidth="1"/>
    <col min="4605" max="4605" width="11.42578125" customWidth="1"/>
    <col min="4606" max="4606" width="12.42578125" customWidth="1"/>
    <col min="4607" max="4607" width="13.5703125" customWidth="1"/>
    <col min="4857" max="4857" width="8" customWidth="1"/>
    <col min="4858" max="4858" width="52.42578125" customWidth="1"/>
    <col min="4859" max="4859" width="9.28515625" customWidth="1"/>
    <col min="4860" max="4860" width="7.140625" customWidth="1"/>
    <col min="4861" max="4861" width="11.42578125" customWidth="1"/>
    <col min="4862" max="4862" width="12.42578125" customWidth="1"/>
    <col min="4863" max="4863" width="13.5703125" customWidth="1"/>
    <col min="5113" max="5113" width="8" customWidth="1"/>
    <col min="5114" max="5114" width="52.42578125" customWidth="1"/>
    <col min="5115" max="5115" width="9.28515625" customWidth="1"/>
    <col min="5116" max="5116" width="7.140625" customWidth="1"/>
    <col min="5117" max="5117" width="11.42578125" customWidth="1"/>
    <col min="5118" max="5118" width="12.42578125" customWidth="1"/>
    <col min="5119" max="5119" width="13.5703125" customWidth="1"/>
    <col min="5369" max="5369" width="8" customWidth="1"/>
    <col min="5370" max="5370" width="52.42578125" customWidth="1"/>
    <col min="5371" max="5371" width="9.28515625" customWidth="1"/>
    <col min="5372" max="5372" width="7.140625" customWidth="1"/>
    <col min="5373" max="5373" width="11.42578125" customWidth="1"/>
    <col min="5374" max="5374" width="12.42578125" customWidth="1"/>
    <col min="5375" max="5375" width="13.5703125" customWidth="1"/>
    <col min="5625" max="5625" width="8" customWidth="1"/>
    <col min="5626" max="5626" width="52.42578125" customWidth="1"/>
    <col min="5627" max="5627" width="9.28515625" customWidth="1"/>
    <col min="5628" max="5628" width="7.140625" customWidth="1"/>
    <col min="5629" max="5629" width="11.42578125" customWidth="1"/>
    <col min="5630" max="5630" width="12.42578125" customWidth="1"/>
    <col min="5631" max="5631" width="13.5703125" customWidth="1"/>
    <col min="5881" max="5881" width="8" customWidth="1"/>
    <col min="5882" max="5882" width="52.42578125" customWidth="1"/>
    <col min="5883" max="5883" width="9.28515625" customWidth="1"/>
    <col min="5884" max="5884" width="7.140625" customWidth="1"/>
    <col min="5885" max="5885" width="11.42578125" customWidth="1"/>
    <col min="5886" max="5886" width="12.42578125" customWidth="1"/>
    <col min="5887" max="5887" width="13.5703125" customWidth="1"/>
    <col min="6137" max="6137" width="8" customWidth="1"/>
    <col min="6138" max="6138" width="52.42578125" customWidth="1"/>
    <col min="6139" max="6139" width="9.28515625" customWidth="1"/>
    <col min="6140" max="6140" width="7.140625" customWidth="1"/>
    <col min="6141" max="6141" width="11.42578125" customWidth="1"/>
    <col min="6142" max="6142" width="12.42578125" customWidth="1"/>
    <col min="6143" max="6143" width="13.5703125" customWidth="1"/>
    <col min="6393" max="6393" width="8" customWidth="1"/>
    <col min="6394" max="6394" width="52.42578125" customWidth="1"/>
    <col min="6395" max="6395" width="9.28515625" customWidth="1"/>
    <col min="6396" max="6396" width="7.140625" customWidth="1"/>
    <col min="6397" max="6397" width="11.42578125" customWidth="1"/>
    <col min="6398" max="6398" width="12.42578125" customWidth="1"/>
    <col min="6399" max="6399" width="13.5703125" customWidth="1"/>
    <col min="6649" max="6649" width="8" customWidth="1"/>
    <col min="6650" max="6650" width="52.42578125" customWidth="1"/>
    <col min="6651" max="6651" width="9.28515625" customWidth="1"/>
    <col min="6652" max="6652" width="7.140625" customWidth="1"/>
    <col min="6653" max="6653" width="11.42578125" customWidth="1"/>
    <col min="6654" max="6654" width="12.42578125" customWidth="1"/>
    <col min="6655" max="6655" width="13.5703125" customWidth="1"/>
    <col min="6905" max="6905" width="8" customWidth="1"/>
    <col min="6906" max="6906" width="52.42578125" customWidth="1"/>
    <col min="6907" max="6907" width="9.28515625" customWidth="1"/>
    <col min="6908" max="6908" width="7.140625" customWidth="1"/>
    <col min="6909" max="6909" width="11.42578125" customWidth="1"/>
    <col min="6910" max="6910" width="12.42578125" customWidth="1"/>
    <col min="6911" max="6911" width="13.5703125" customWidth="1"/>
    <col min="7161" max="7161" width="8" customWidth="1"/>
    <col min="7162" max="7162" width="52.42578125" customWidth="1"/>
    <col min="7163" max="7163" width="9.28515625" customWidth="1"/>
    <col min="7164" max="7164" width="7.140625" customWidth="1"/>
    <col min="7165" max="7165" width="11.42578125" customWidth="1"/>
    <col min="7166" max="7166" width="12.42578125" customWidth="1"/>
    <col min="7167" max="7167" width="13.5703125" customWidth="1"/>
    <col min="7417" max="7417" width="8" customWidth="1"/>
    <col min="7418" max="7418" width="52.42578125" customWidth="1"/>
    <col min="7419" max="7419" width="9.28515625" customWidth="1"/>
    <col min="7420" max="7420" width="7.140625" customWidth="1"/>
    <col min="7421" max="7421" width="11.42578125" customWidth="1"/>
    <col min="7422" max="7422" width="12.42578125" customWidth="1"/>
    <col min="7423" max="7423" width="13.5703125" customWidth="1"/>
    <col min="7673" max="7673" width="8" customWidth="1"/>
    <col min="7674" max="7674" width="52.42578125" customWidth="1"/>
    <col min="7675" max="7675" width="9.28515625" customWidth="1"/>
    <col min="7676" max="7676" width="7.140625" customWidth="1"/>
    <col min="7677" max="7677" width="11.42578125" customWidth="1"/>
    <col min="7678" max="7678" width="12.42578125" customWidth="1"/>
    <col min="7679" max="7679" width="13.5703125" customWidth="1"/>
    <col min="7929" max="7929" width="8" customWidth="1"/>
    <col min="7930" max="7930" width="52.42578125" customWidth="1"/>
    <col min="7931" max="7931" width="9.28515625" customWidth="1"/>
    <col min="7932" max="7932" width="7.140625" customWidth="1"/>
    <col min="7933" max="7933" width="11.42578125" customWidth="1"/>
    <col min="7934" max="7934" width="12.42578125" customWidth="1"/>
    <col min="7935" max="7935" width="13.5703125" customWidth="1"/>
    <col min="8185" max="8185" width="8" customWidth="1"/>
    <col min="8186" max="8186" width="52.42578125" customWidth="1"/>
    <col min="8187" max="8187" width="9.28515625" customWidth="1"/>
    <col min="8188" max="8188" width="7.140625" customWidth="1"/>
    <col min="8189" max="8189" width="11.42578125" customWidth="1"/>
    <col min="8190" max="8190" width="12.42578125" customWidth="1"/>
    <col min="8191" max="8191" width="13.5703125" customWidth="1"/>
    <col min="8441" max="8441" width="8" customWidth="1"/>
    <col min="8442" max="8442" width="52.42578125" customWidth="1"/>
    <col min="8443" max="8443" width="9.28515625" customWidth="1"/>
    <col min="8444" max="8444" width="7.140625" customWidth="1"/>
    <col min="8445" max="8445" width="11.42578125" customWidth="1"/>
    <col min="8446" max="8446" width="12.42578125" customWidth="1"/>
    <col min="8447" max="8447" width="13.5703125" customWidth="1"/>
    <col min="8697" max="8697" width="8" customWidth="1"/>
    <col min="8698" max="8698" width="52.42578125" customWidth="1"/>
    <col min="8699" max="8699" width="9.28515625" customWidth="1"/>
    <col min="8700" max="8700" width="7.140625" customWidth="1"/>
    <col min="8701" max="8701" width="11.42578125" customWidth="1"/>
    <col min="8702" max="8702" width="12.42578125" customWidth="1"/>
    <col min="8703" max="8703" width="13.5703125" customWidth="1"/>
    <col min="8953" max="8953" width="8" customWidth="1"/>
    <col min="8954" max="8954" width="52.42578125" customWidth="1"/>
    <col min="8955" max="8955" width="9.28515625" customWidth="1"/>
    <col min="8956" max="8956" width="7.140625" customWidth="1"/>
    <col min="8957" max="8957" width="11.42578125" customWidth="1"/>
    <col min="8958" max="8958" width="12.42578125" customWidth="1"/>
    <col min="8959" max="8959" width="13.5703125" customWidth="1"/>
    <col min="9209" max="9209" width="8" customWidth="1"/>
    <col min="9210" max="9210" width="52.42578125" customWidth="1"/>
    <col min="9211" max="9211" width="9.28515625" customWidth="1"/>
    <col min="9212" max="9212" width="7.140625" customWidth="1"/>
    <col min="9213" max="9213" width="11.42578125" customWidth="1"/>
    <col min="9214" max="9214" width="12.42578125" customWidth="1"/>
    <col min="9215" max="9215" width="13.5703125" customWidth="1"/>
    <col min="9465" max="9465" width="8" customWidth="1"/>
    <col min="9466" max="9466" width="52.42578125" customWidth="1"/>
    <col min="9467" max="9467" width="9.28515625" customWidth="1"/>
    <col min="9468" max="9468" width="7.140625" customWidth="1"/>
    <col min="9469" max="9469" width="11.42578125" customWidth="1"/>
    <col min="9470" max="9470" width="12.42578125" customWidth="1"/>
    <col min="9471" max="9471" width="13.5703125" customWidth="1"/>
    <col min="9721" max="9721" width="8" customWidth="1"/>
    <col min="9722" max="9722" width="52.42578125" customWidth="1"/>
    <col min="9723" max="9723" width="9.28515625" customWidth="1"/>
    <col min="9724" max="9724" width="7.140625" customWidth="1"/>
    <col min="9725" max="9725" width="11.42578125" customWidth="1"/>
    <col min="9726" max="9726" width="12.42578125" customWidth="1"/>
    <col min="9727" max="9727" width="13.5703125" customWidth="1"/>
    <col min="9977" max="9977" width="8" customWidth="1"/>
    <col min="9978" max="9978" width="52.42578125" customWidth="1"/>
    <col min="9979" max="9979" width="9.28515625" customWidth="1"/>
    <col min="9980" max="9980" width="7.140625" customWidth="1"/>
    <col min="9981" max="9981" width="11.42578125" customWidth="1"/>
    <col min="9982" max="9982" width="12.42578125" customWidth="1"/>
    <col min="9983" max="9983" width="13.5703125" customWidth="1"/>
    <col min="10233" max="10233" width="8" customWidth="1"/>
    <col min="10234" max="10234" width="52.42578125" customWidth="1"/>
    <col min="10235" max="10235" width="9.28515625" customWidth="1"/>
    <col min="10236" max="10236" width="7.140625" customWidth="1"/>
    <col min="10237" max="10237" width="11.42578125" customWidth="1"/>
    <col min="10238" max="10238" width="12.42578125" customWidth="1"/>
    <col min="10239" max="10239" width="13.5703125" customWidth="1"/>
    <col min="10489" max="10489" width="8" customWidth="1"/>
    <col min="10490" max="10490" width="52.42578125" customWidth="1"/>
    <col min="10491" max="10491" width="9.28515625" customWidth="1"/>
    <col min="10492" max="10492" width="7.140625" customWidth="1"/>
    <col min="10493" max="10493" width="11.42578125" customWidth="1"/>
    <col min="10494" max="10494" width="12.42578125" customWidth="1"/>
    <col min="10495" max="10495" width="13.5703125" customWidth="1"/>
    <col min="10745" max="10745" width="8" customWidth="1"/>
    <col min="10746" max="10746" width="52.42578125" customWidth="1"/>
    <col min="10747" max="10747" width="9.28515625" customWidth="1"/>
    <col min="10748" max="10748" width="7.140625" customWidth="1"/>
    <col min="10749" max="10749" width="11.42578125" customWidth="1"/>
    <col min="10750" max="10750" width="12.42578125" customWidth="1"/>
    <col min="10751" max="10751" width="13.5703125" customWidth="1"/>
    <col min="11001" max="11001" width="8" customWidth="1"/>
    <col min="11002" max="11002" width="52.42578125" customWidth="1"/>
    <col min="11003" max="11003" width="9.28515625" customWidth="1"/>
    <col min="11004" max="11004" width="7.140625" customWidth="1"/>
    <col min="11005" max="11005" width="11.42578125" customWidth="1"/>
    <col min="11006" max="11006" width="12.42578125" customWidth="1"/>
    <col min="11007" max="11007" width="13.5703125" customWidth="1"/>
    <col min="11257" max="11257" width="8" customWidth="1"/>
    <col min="11258" max="11258" width="52.42578125" customWidth="1"/>
    <col min="11259" max="11259" width="9.28515625" customWidth="1"/>
    <col min="11260" max="11260" width="7.140625" customWidth="1"/>
    <col min="11261" max="11261" width="11.42578125" customWidth="1"/>
    <col min="11262" max="11262" width="12.42578125" customWidth="1"/>
    <col min="11263" max="11263" width="13.5703125" customWidth="1"/>
    <col min="11513" max="11513" width="8" customWidth="1"/>
    <col min="11514" max="11514" width="52.42578125" customWidth="1"/>
    <col min="11515" max="11515" width="9.28515625" customWidth="1"/>
    <col min="11516" max="11516" width="7.140625" customWidth="1"/>
    <col min="11517" max="11517" width="11.42578125" customWidth="1"/>
    <col min="11518" max="11518" width="12.42578125" customWidth="1"/>
    <col min="11519" max="11519" width="13.5703125" customWidth="1"/>
    <col min="11769" max="11769" width="8" customWidth="1"/>
    <col min="11770" max="11770" width="52.42578125" customWidth="1"/>
    <col min="11771" max="11771" width="9.28515625" customWidth="1"/>
    <col min="11772" max="11772" width="7.140625" customWidth="1"/>
    <col min="11773" max="11773" width="11.42578125" customWidth="1"/>
    <col min="11774" max="11774" width="12.42578125" customWidth="1"/>
    <col min="11775" max="11775" width="13.5703125" customWidth="1"/>
    <col min="12025" max="12025" width="8" customWidth="1"/>
    <col min="12026" max="12026" width="52.42578125" customWidth="1"/>
    <col min="12027" max="12027" width="9.28515625" customWidth="1"/>
    <col min="12028" max="12028" width="7.140625" customWidth="1"/>
    <col min="12029" max="12029" width="11.42578125" customWidth="1"/>
    <col min="12030" max="12030" width="12.42578125" customWidth="1"/>
    <col min="12031" max="12031" width="13.5703125" customWidth="1"/>
    <col min="12281" max="12281" width="8" customWidth="1"/>
    <col min="12282" max="12282" width="52.42578125" customWidth="1"/>
    <col min="12283" max="12283" width="9.28515625" customWidth="1"/>
    <col min="12284" max="12284" width="7.140625" customWidth="1"/>
    <col min="12285" max="12285" width="11.42578125" customWidth="1"/>
    <col min="12286" max="12286" width="12.42578125" customWidth="1"/>
    <col min="12287" max="12287" width="13.5703125" customWidth="1"/>
    <col min="12537" max="12537" width="8" customWidth="1"/>
    <col min="12538" max="12538" width="52.42578125" customWidth="1"/>
    <col min="12539" max="12539" width="9.28515625" customWidth="1"/>
    <col min="12540" max="12540" width="7.140625" customWidth="1"/>
    <col min="12541" max="12541" width="11.42578125" customWidth="1"/>
    <col min="12542" max="12542" width="12.42578125" customWidth="1"/>
    <col min="12543" max="12543" width="13.5703125" customWidth="1"/>
    <col min="12793" max="12793" width="8" customWidth="1"/>
    <col min="12794" max="12794" width="52.42578125" customWidth="1"/>
    <col min="12795" max="12795" width="9.28515625" customWidth="1"/>
    <col min="12796" max="12796" width="7.140625" customWidth="1"/>
    <col min="12797" max="12797" width="11.42578125" customWidth="1"/>
    <col min="12798" max="12798" width="12.42578125" customWidth="1"/>
    <col min="12799" max="12799" width="13.5703125" customWidth="1"/>
    <col min="13049" max="13049" width="8" customWidth="1"/>
    <col min="13050" max="13050" width="52.42578125" customWidth="1"/>
    <col min="13051" max="13051" width="9.28515625" customWidth="1"/>
    <col min="13052" max="13052" width="7.140625" customWidth="1"/>
    <col min="13053" max="13053" width="11.42578125" customWidth="1"/>
    <col min="13054" max="13054" width="12.42578125" customWidth="1"/>
    <col min="13055" max="13055" width="13.5703125" customWidth="1"/>
    <col min="13305" max="13305" width="8" customWidth="1"/>
    <col min="13306" max="13306" width="52.42578125" customWidth="1"/>
    <col min="13307" max="13307" width="9.28515625" customWidth="1"/>
    <col min="13308" max="13308" width="7.140625" customWidth="1"/>
    <col min="13309" max="13309" width="11.42578125" customWidth="1"/>
    <col min="13310" max="13310" width="12.42578125" customWidth="1"/>
    <col min="13311" max="13311" width="13.5703125" customWidth="1"/>
    <col min="13561" max="13561" width="8" customWidth="1"/>
    <col min="13562" max="13562" width="52.42578125" customWidth="1"/>
    <col min="13563" max="13563" width="9.28515625" customWidth="1"/>
    <col min="13564" max="13564" width="7.140625" customWidth="1"/>
    <col min="13565" max="13565" width="11.42578125" customWidth="1"/>
    <col min="13566" max="13566" width="12.42578125" customWidth="1"/>
    <col min="13567" max="13567" width="13.5703125" customWidth="1"/>
    <col min="13817" max="13817" width="8" customWidth="1"/>
    <col min="13818" max="13818" width="52.42578125" customWidth="1"/>
    <col min="13819" max="13819" width="9.28515625" customWidth="1"/>
    <col min="13820" max="13820" width="7.140625" customWidth="1"/>
    <col min="13821" max="13821" width="11.42578125" customWidth="1"/>
    <col min="13822" max="13822" width="12.42578125" customWidth="1"/>
    <col min="13823" max="13823" width="13.5703125" customWidth="1"/>
    <col min="14073" max="14073" width="8" customWidth="1"/>
    <col min="14074" max="14074" width="52.42578125" customWidth="1"/>
    <col min="14075" max="14075" width="9.28515625" customWidth="1"/>
    <col min="14076" max="14076" width="7.140625" customWidth="1"/>
    <col min="14077" max="14077" width="11.42578125" customWidth="1"/>
    <col min="14078" max="14078" width="12.42578125" customWidth="1"/>
    <col min="14079" max="14079" width="13.5703125" customWidth="1"/>
    <col min="14329" max="14329" width="8" customWidth="1"/>
    <col min="14330" max="14330" width="52.42578125" customWidth="1"/>
    <col min="14331" max="14331" width="9.28515625" customWidth="1"/>
    <col min="14332" max="14332" width="7.140625" customWidth="1"/>
    <col min="14333" max="14333" width="11.42578125" customWidth="1"/>
    <col min="14334" max="14334" width="12.42578125" customWidth="1"/>
    <col min="14335" max="14335" width="13.5703125" customWidth="1"/>
    <col min="14585" max="14585" width="8" customWidth="1"/>
    <col min="14586" max="14586" width="52.42578125" customWidth="1"/>
    <col min="14587" max="14587" width="9.28515625" customWidth="1"/>
    <col min="14588" max="14588" width="7.140625" customWidth="1"/>
    <col min="14589" max="14589" width="11.42578125" customWidth="1"/>
    <col min="14590" max="14590" width="12.42578125" customWidth="1"/>
    <col min="14591" max="14591" width="13.5703125" customWidth="1"/>
    <col min="14841" max="14841" width="8" customWidth="1"/>
    <col min="14842" max="14842" width="52.42578125" customWidth="1"/>
    <col min="14843" max="14843" width="9.28515625" customWidth="1"/>
    <col min="14844" max="14844" width="7.140625" customWidth="1"/>
    <col min="14845" max="14845" width="11.42578125" customWidth="1"/>
    <col min="14846" max="14846" width="12.42578125" customWidth="1"/>
    <col min="14847" max="14847" width="13.5703125" customWidth="1"/>
    <col min="15097" max="15097" width="8" customWidth="1"/>
    <col min="15098" max="15098" width="52.42578125" customWidth="1"/>
    <col min="15099" max="15099" width="9.28515625" customWidth="1"/>
    <col min="15100" max="15100" width="7.140625" customWidth="1"/>
    <col min="15101" max="15101" width="11.42578125" customWidth="1"/>
    <col min="15102" max="15102" width="12.42578125" customWidth="1"/>
    <col min="15103" max="15103" width="13.5703125" customWidth="1"/>
    <col min="15353" max="15353" width="8" customWidth="1"/>
    <col min="15354" max="15354" width="52.42578125" customWidth="1"/>
    <col min="15355" max="15355" width="9.28515625" customWidth="1"/>
    <col min="15356" max="15356" width="7.140625" customWidth="1"/>
    <col min="15357" max="15357" width="11.42578125" customWidth="1"/>
    <col min="15358" max="15358" width="12.42578125" customWidth="1"/>
    <col min="15359" max="15359" width="13.5703125" customWidth="1"/>
    <col min="15609" max="15609" width="8" customWidth="1"/>
    <col min="15610" max="15610" width="52.42578125" customWidth="1"/>
    <col min="15611" max="15611" width="9.28515625" customWidth="1"/>
    <col min="15612" max="15612" width="7.140625" customWidth="1"/>
    <col min="15613" max="15613" width="11.42578125" customWidth="1"/>
    <col min="15614" max="15614" width="12.42578125" customWidth="1"/>
    <col min="15615" max="15615" width="13.5703125" customWidth="1"/>
    <col min="15865" max="15865" width="8" customWidth="1"/>
    <col min="15866" max="15866" width="52.42578125" customWidth="1"/>
    <col min="15867" max="15867" width="9.28515625" customWidth="1"/>
    <col min="15868" max="15868" width="7.140625" customWidth="1"/>
    <col min="15869" max="15869" width="11.42578125" customWidth="1"/>
    <col min="15870" max="15870" width="12.42578125" customWidth="1"/>
    <col min="15871" max="15871" width="13.5703125" customWidth="1"/>
    <col min="16121" max="16121" width="8" customWidth="1"/>
    <col min="16122" max="16122" width="52.42578125" customWidth="1"/>
    <col min="16123" max="16123" width="9.28515625" customWidth="1"/>
    <col min="16124" max="16124" width="7.140625" customWidth="1"/>
    <col min="16125" max="16125" width="11.42578125" customWidth="1"/>
    <col min="16126" max="16126" width="12.42578125" customWidth="1"/>
    <col min="16127" max="16127" width="13.5703125" customWidth="1"/>
  </cols>
  <sheetData>
    <row r="1" spans="1:6" s="1" customFormat="1" x14ac:dyDescent="0.25">
      <c r="A1" s="260"/>
      <c r="B1" s="261"/>
      <c r="C1" s="262"/>
      <c r="D1" s="263"/>
      <c r="E1" s="262"/>
      <c r="F1" s="264"/>
    </row>
    <row r="2" spans="1:6" s="1" customFormat="1" ht="18.75" x14ac:dyDescent="0.3">
      <c r="A2" s="328" t="s">
        <v>23</v>
      </c>
      <c r="B2" s="329"/>
      <c r="C2" s="329"/>
      <c r="D2" s="329"/>
      <c r="E2" s="329"/>
      <c r="F2" s="330"/>
    </row>
    <row r="3" spans="1:6" s="1" customFormat="1" ht="18.75" x14ac:dyDescent="0.3">
      <c r="A3" s="331" t="s">
        <v>24</v>
      </c>
      <c r="B3" s="332"/>
      <c r="C3" s="332"/>
      <c r="D3" s="332"/>
      <c r="E3" s="332"/>
      <c r="F3" s="333"/>
    </row>
    <row r="4" spans="1:6" s="1" customFormat="1" ht="15.75" x14ac:dyDescent="0.25">
      <c r="A4" s="334" t="s">
        <v>21</v>
      </c>
      <c r="B4" s="335"/>
      <c r="C4" s="335"/>
      <c r="D4" s="335"/>
      <c r="E4" s="335"/>
      <c r="F4" s="336"/>
    </row>
    <row r="5" spans="1:6" s="1" customFormat="1" ht="15.75" x14ac:dyDescent="0.25">
      <c r="A5" s="340" t="s">
        <v>152</v>
      </c>
      <c r="B5" s="341"/>
      <c r="C5" s="341"/>
      <c r="D5" s="341"/>
      <c r="E5" s="341"/>
      <c r="F5" s="342"/>
    </row>
    <row r="6" spans="1:6" s="1" customFormat="1" ht="16.5" thickBot="1" x14ac:dyDescent="0.3">
      <c r="A6" s="265"/>
      <c r="B6" s="259"/>
      <c r="C6" s="259"/>
      <c r="D6" s="259" t="s">
        <v>129</v>
      </c>
      <c r="E6" s="259" t="s">
        <v>179</v>
      </c>
      <c r="F6" s="266"/>
    </row>
    <row r="7" spans="1:6" s="1" customFormat="1" ht="20.45" customHeight="1" thickBot="1" x14ac:dyDescent="0.3">
      <c r="A7" s="360" t="s">
        <v>180</v>
      </c>
      <c r="B7" s="361"/>
      <c r="C7" s="361"/>
      <c r="D7" s="180"/>
      <c r="E7" s="201" t="s">
        <v>130</v>
      </c>
      <c r="F7" s="258">
        <f>F55</f>
        <v>0</v>
      </c>
    </row>
    <row r="8" spans="1:6" s="1" customFormat="1" ht="16.5" thickBot="1" x14ac:dyDescent="0.3">
      <c r="A8" s="337" t="s">
        <v>182</v>
      </c>
      <c r="B8" s="338"/>
      <c r="C8" s="338"/>
      <c r="D8" s="338"/>
      <c r="E8" s="338"/>
      <c r="F8" s="339"/>
    </row>
    <row r="9" spans="1:6" s="1" customFormat="1" ht="15" customHeight="1" thickBot="1" x14ac:dyDescent="0.3">
      <c r="A9" s="267"/>
      <c r="B9" s="14"/>
      <c r="C9" s="9"/>
      <c r="D9" s="4"/>
      <c r="E9" s="184"/>
      <c r="F9" s="185" t="s">
        <v>177</v>
      </c>
    </row>
    <row r="10" spans="1:6" s="3" customFormat="1" ht="15.75" thickBot="1" x14ac:dyDescent="0.3">
      <c r="A10" s="268" t="s">
        <v>9</v>
      </c>
      <c r="B10" s="181" t="s">
        <v>0</v>
      </c>
      <c r="C10" s="182" t="s">
        <v>2</v>
      </c>
      <c r="D10" s="182" t="s">
        <v>1</v>
      </c>
      <c r="E10" s="183" t="s">
        <v>10</v>
      </c>
      <c r="F10" s="269" t="s">
        <v>11</v>
      </c>
    </row>
    <row r="11" spans="1:6" s="3" customFormat="1" x14ac:dyDescent="0.25">
      <c r="A11" s="270"/>
      <c r="B11" s="20"/>
      <c r="C11" s="21"/>
      <c r="D11" s="22"/>
      <c r="E11" s="21"/>
      <c r="F11" s="271"/>
    </row>
    <row r="12" spans="1:6" s="3" customFormat="1" ht="15.75" x14ac:dyDescent="0.25">
      <c r="A12" s="272" t="s">
        <v>28</v>
      </c>
      <c r="B12" s="208" t="s">
        <v>154</v>
      </c>
      <c r="C12" s="23"/>
      <c r="D12" s="24"/>
      <c r="E12" s="23"/>
      <c r="F12" s="273"/>
    </row>
    <row r="13" spans="1:6" s="3" customFormat="1" x14ac:dyDescent="0.25">
      <c r="A13" s="274"/>
      <c r="B13" s="26"/>
      <c r="C13" s="27"/>
      <c r="D13" s="25"/>
      <c r="E13" s="21"/>
      <c r="F13" s="271"/>
    </row>
    <row r="14" spans="1:6" s="3" customFormat="1" ht="15.75" x14ac:dyDescent="0.25">
      <c r="A14" s="186">
        <v>1</v>
      </c>
      <c r="B14" s="190" t="s">
        <v>22</v>
      </c>
      <c r="C14" s="191"/>
      <c r="D14" s="192"/>
      <c r="E14" s="191"/>
      <c r="F14" s="275"/>
    </row>
    <row r="15" spans="1:6" s="3" customFormat="1" ht="15.75" x14ac:dyDescent="0.25">
      <c r="A15" s="276">
        <v>1.1000000000000001</v>
      </c>
      <c r="B15" s="54" t="s">
        <v>43</v>
      </c>
      <c r="C15" s="207">
        <v>1</v>
      </c>
      <c r="D15" s="24" t="s">
        <v>16</v>
      </c>
      <c r="E15" s="29"/>
      <c r="F15" s="277">
        <f>E15*C15</f>
        <v>0</v>
      </c>
    </row>
    <row r="16" spans="1:6" s="3" customFormat="1" ht="15.75" x14ac:dyDescent="0.25">
      <c r="A16" s="276">
        <v>1.2</v>
      </c>
      <c r="B16" s="54" t="s">
        <v>153</v>
      </c>
      <c r="C16" s="204">
        <v>1</v>
      </c>
      <c r="D16" s="24" t="s">
        <v>16</v>
      </c>
      <c r="E16" s="29"/>
      <c r="F16" s="278">
        <f>E16*C16</f>
        <v>0</v>
      </c>
    </row>
    <row r="17" spans="1:13" s="3" customFormat="1" ht="16.5" thickBot="1" x14ac:dyDescent="0.3">
      <c r="A17" s="276">
        <v>1.3</v>
      </c>
      <c r="B17" s="28" t="s">
        <v>26</v>
      </c>
      <c r="C17" s="45">
        <v>1</v>
      </c>
      <c r="D17" s="205" t="s">
        <v>16</v>
      </c>
      <c r="E17" s="206"/>
      <c r="F17" s="278">
        <f>E17*C17</f>
        <v>0</v>
      </c>
    </row>
    <row r="18" spans="1:13" s="3" customFormat="1" ht="16.5" thickBot="1" x14ac:dyDescent="0.3">
      <c r="A18" s="279"/>
      <c r="B18" s="202" t="s">
        <v>37</v>
      </c>
      <c r="C18" s="202"/>
      <c r="D18" s="202"/>
      <c r="E18" s="209"/>
      <c r="F18" s="210">
        <f>SUM(F15:F17)</f>
        <v>0</v>
      </c>
    </row>
    <row r="19" spans="1:13" s="3" customFormat="1" x14ac:dyDescent="0.25">
      <c r="A19" s="274"/>
      <c r="B19" s="26"/>
      <c r="C19" s="27"/>
      <c r="D19" s="25"/>
      <c r="E19" s="21"/>
      <c r="F19" s="280"/>
    </row>
    <row r="20" spans="1:13" s="3" customFormat="1" ht="15.75" x14ac:dyDescent="0.25">
      <c r="A20" s="281">
        <v>2</v>
      </c>
      <c r="B20" s="190" t="s">
        <v>29</v>
      </c>
      <c r="C20" s="191"/>
      <c r="D20" s="192"/>
      <c r="E20" s="191"/>
      <c r="F20" s="282"/>
    </row>
    <row r="21" spans="1:13" s="3" customFormat="1" ht="15.75" x14ac:dyDescent="0.25">
      <c r="A21" s="276">
        <v>2.1</v>
      </c>
      <c r="B21" s="28" t="s">
        <v>33</v>
      </c>
      <c r="C21" s="29">
        <f>C29*1*0.2</f>
        <v>176</v>
      </c>
      <c r="D21" s="24" t="s">
        <v>15</v>
      </c>
      <c r="E21" s="29"/>
      <c r="F21" s="277">
        <f>E21*C21</f>
        <v>0</v>
      </c>
    </row>
    <row r="22" spans="1:13" s="3" customFormat="1" ht="30" x14ac:dyDescent="0.25">
      <c r="A22" s="276">
        <v>2.2000000000000002</v>
      </c>
      <c r="B22" s="19" t="s">
        <v>32</v>
      </c>
      <c r="C22" s="29">
        <f>1*0.1*C21</f>
        <v>17.600000000000001</v>
      </c>
      <c r="D22" s="24" t="s">
        <v>15</v>
      </c>
      <c r="E22" s="23"/>
      <c r="F22" s="277">
        <f>E22*C22</f>
        <v>0</v>
      </c>
    </row>
    <row r="23" spans="1:13" s="3" customFormat="1" ht="15.75" x14ac:dyDescent="0.25">
      <c r="A23" s="276">
        <v>2.2999999999999998</v>
      </c>
      <c r="B23" s="19" t="s">
        <v>34</v>
      </c>
      <c r="C23" s="17">
        <v>6</v>
      </c>
      <c r="D23" s="18" t="s">
        <v>15</v>
      </c>
      <c r="E23" s="283"/>
      <c r="F23" s="277">
        <f>E23*C23</f>
        <v>0</v>
      </c>
    </row>
    <row r="24" spans="1:13" s="3" customFormat="1" ht="15.75" x14ac:dyDescent="0.25">
      <c r="A24" s="276">
        <v>2.4</v>
      </c>
      <c r="B24" s="28" t="s">
        <v>30</v>
      </c>
      <c r="C24" s="29">
        <f>C21*1.21</f>
        <v>212.95999999999998</v>
      </c>
      <c r="D24" s="24" t="s">
        <v>15</v>
      </c>
      <c r="E24" s="23"/>
      <c r="F24" s="207">
        <f>E24*C24</f>
        <v>0</v>
      </c>
    </row>
    <row r="25" spans="1:13" s="3" customFormat="1" ht="16.5" thickBot="1" x14ac:dyDescent="0.3">
      <c r="A25" s="276">
        <v>2.5</v>
      </c>
      <c r="B25" s="28" t="s">
        <v>178</v>
      </c>
      <c r="C25" s="29">
        <f>C21*1*0.1</f>
        <v>17.600000000000001</v>
      </c>
      <c r="D25" s="24" t="s">
        <v>15</v>
      </c>
      <c r="E25" s="283"/>
      <c r="F25" s="311">
        <f>E25*C25</f>
        <v>0</v>
      </c>
    </row>
    <row r="26" spans="1:13" s="3" customFormat="1" ht="16.5" thickBot="1" x14ac:dyDescent="0.3">
      <c r="A26" s="279"/>
      <c r="B26" s="202" t="s">
        <v>38</v>
      </c>
      <c r="C26" s="202"/>
      <c r="D26" s="202"/>
      <c r="E26" s="209"/>
      <c r="F26" s="210">
        <f>SUM(F21:F25)</f>
        <v>0</v>
      </c>
    </row>
    <row r="27" spans="1:13" s="3" customFormat="1" ht="15.75" x14ac:dyDescent="0.25">
      <c r="A27" s="284"/>
      <c r="B27" s="30"/>
      <c r="C27" s="31"/>
      <c r="D27" s="32"/>
      <c r="E27" s="21"/>
      <c r="F27" s="285"/>
    </row>
    <row r="28" spans="1:13" s="3" customFormat="1" ht="15.75" x14ac:dyDescent="0.25">
      <c r="A28" s="281">
        <v>3</v>
      </c>
      <c r="B28" s="190" t="s">
        <v>40</v>
      </c>
      <c r="C28" s="191"/>
      <c r="D28" s="192"/>
      <c r="E28" s="191"/>
      <c r="F28" s="286"/>
    </row>
    <row r="29" spans="1:13" s="3" customFormat="1" ht="30" x14ac:dyDescent="0.25">
      <c r="A29" s="276">
        <v>3.1</v>
      </c>
      <c r="B29" s="19" t="s">
        <v>31</v>
      </c>
      <c r="C29" s="17">
        <v>880</v>
      </c>
      <c r="D29" s="18" t="s">
        <v>8</v>
      </c>
      <c r="E29" s="29"/>
      <c r="F29" s="277">
        <f>E29*C29</f>
        <v>0</v>
      </c>
      <c r="G29" s="46"/>
      <c r="H29" s="52"/>
      <c r="I29" s="47"/>
      <c r="J29" s="51"/>
      <c r="K29" s="48"/>
      <c r="L29" s="49"/>
      <c r="M29" s="50"/>
    </row>
    <row r="30" spans="1:13" s="3" customFormat="1" ht="30" x14ac:dyDescent="0.25">
      <c r="A30" s="276">
        <v>3.2</v>
      </c>
      <c r="B30" s="19" t="s">
        <v>181</v>
      </c>
      <c r="C30" s="17">
        <v>1140</v>
      </c>
      <c r="D30" s="18" t="s">
        <v>176</v>
      </c>
      <c r="E30" s="310"/>
      <c r="F30" s="327">
        <f>E30*C30</f>
        <v>0</v>
      </c>
      <c r="G30" s="312"/>
      <c r="H30" s="313"/>
      <c r="I30" s="314"/>
      <c r="J30" s="315"/>
      <c r="K30" s="316"/>
      <c r="L30" s="317"/>
      <c r="M30" s="318"/>
    </row>
    <row r="31" spans="1:13" s="3" customFormat="1" ht="16.5" thickBot="1" x14ac:dyDescent="0.3">
      <c r="A31" s="279"/>
      <c r="B31" s="202" t="s">
        <v>39</v>
      </c>
      <c r="C31" s="202"/>
      <c r="D31" s="202"/>
      <c r="E31" s="209"/>
      <c r="F31" s="326">
        <f>SUM(F29:F30)</f>
        <v>0</v>
      </c>
    </row>
    <row r="32" spans="1:13" s="3" customFormat="1" ht="15.75" x14ac:dyDescent="0.25">
      <c r="A32" s="287"/>
      <c r="B32" s="41"/>
      <c r="C32" s="42"/>
      <c r="D32" s="43"/>
      <c r="E32" s="44"/>
      <c r="F32" s="285"/>
    </row>
    <row r="33" spans="1:16" s="3" customFormat="1" ht="16.5" thickBot="1" x14ac:dyDescent="0.3">
      <c r="A33" s="281">
        <v>8</v>
      </c>
      <c r="B33" s="193" t="s">
        <v>27</v>
      </c>
      <c r="C33" s="194">
        <v>1</v>
      </c>
      <c r="D33" s="195" t="s">
        <v>16</v>
      </c>
      <c r="E33" s="191"/>
      <c r="F33" s="289">
        <f>E33*C33</f>
        <v>0</v>
      </c>
    </row>
    <row r="34" spans="1:16" s="3" customFormat="1" ht="16.5" thickBot="1" x14ac:dyDescent="0.3">
      <c r="A34" s="203"/>
      <c r="B34" s="203" t="s">
        <v>41</v>
      </c>
      <c r="C34" s="203"/>
      <c r="D34" s="203"/>
      <c r="E34" s="203"/>
      <c r="F34" s="203">
        <f>SUM(F33)</f>
        <v>0</v>
      </c>
    </row>
    <row r="35" spans="1:16" s="3" customFormat="1" ht="15.75" x14ac:dyDescent="0.25">
      <c r="A35" s="276"/>
      <c r="B35" s="28"/>
      <c r="C35" s="29"/>
      <c r="D35" s="24"/>
      <c r="E35" s="23"/>
      <c r="F35" s="288"/>
      <c r="G35" s="319"/>
    </row>
    <row r="36" spans="1:16" s="3" customFormat="1" ht="15.75" x14ac:dyDescent="0.25">
      <c r="A36" s="344" t="s">
        <v>12</v>
      </c>
      <c r="B36" s="345"/>
      <c r="C36" s="345"/>
      <c r="D36" s="345"/>
      <c r="E36" s="345"/>
      <c r="F36" s="320">
        <f>F34+F31+F26+F18</f>
        <v>0</v>
      </c>
    </row>
    <row r="37" spans="1:16" s="3" customFormat="1" ht="15.75" x14ac:dyDescent="0.25">
      <c r="A37" s="290"/>
      <c r="B37" s="33"/>
      <c r="C37" s="34"/>
      <c r="D37" s="35"/>
      <c r="E37" s="34"/>
      <c r="F37" s="321"/>
    </row>
    <row r="38" spans="1:16" s="3" customFormat="1" ht="15.75" x14ac:dyDescent="0.25">
      <c r="A38" s="290"/>
      <c r="B38" s="36" t="s">
        <v>3</v>
      </c>
      <c r="C38" s="34"/>
      <c r="D38" s="35"/>
      <c r="E38" s="34"/>
      <c r="F38" s="321"/>
    </row>
    <row r="39" spans="1:16" s="3" customFormat="1" ht="15.75" x14ac:dyDescent="0.25">
      <c r="A39" s="290"/>
      <c r="B39" s="33" t="s">
        <v>4</v>
      </c>
      <c r="C39" s="188">
        <v>0.1</v>
      </c>
      <c r="D39" s="35"/>
      <c r="E39" s="34"/>
      <c r="F39" s="321">
        <f>F36*C39</f>
        <v>0</v>
      </c>
    </row>
    <row r="40" spans="1:16" s="3" customFormat="1" ht="15.75" x14ac:dyDescent="0.25">
      <c r="A40" s="290"/>
      <c r="B40" s="33" t="s">
        <v>5</v>
      </c>
      <c r="C40" s="189">
        <v>0.03</v>
      </c>
      <c r="D40" s="35"/>
      <c r="E40" s="34"/>
      <c r="F40" s="321">
        <f>F36*C40</f>
        <v>0</v>
      </c>
    </row>
    <row r="41" spans="1:16" ht="15.75" x14ac:dyDescent="0.25">
      <c r="A41" s="291"/>
      <c r="B41" s="33" t="s">
        <v>18</v>
      </c>
      <c r="C41" s="189">
        <v>0.04</v>
      </c>
      <c r="D41" s="38"/>
      <c r="E41" s="34"/>
      <c r="F41" s="321">
        <f>F36*C41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.75" x14ac:dyDescent="0.25">
      <c r="A42" s="290"/>
      <c r="B42" s="33" t="s">
        <v>17</v>
      </c>
      <c r="C42" s="189">
        <v>0.01</v>
      </c>
      <c r="D42" s="38"/>
      <c r="E42" s="34"/>
      <c r="F42" s="321">
        <f>F36*C42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5.75" x14ac:dyDescent="0.25">
      <c r="A43" s="290"/>
      <c r="B43" s="33" t="s">
        <v>6</v>
      </c>
      <c r="C43" s="189">
        <v>0.01</v>
      </c>
      <c r="D43" s="38"/>
      <c r="E43" s="34"/>
      <c r="F43" s="321">
        <f>F36*C43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5.75" x14ac:dyDescent="0.25">
      <c r="A44" s="290"/>
      <c r="B44" s="33" t="s">
        <v>42</v>
      </c>
      <c r="C44" s="189">
        <v>1E-3</v>
      </c>
      <c r="D44" s="38"/>
      <c r="E44" s="34"/>
      <c r="F44" s="321">
        <f>F36*C44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5.75" x14ac:dyDescent="0.25">
      <c r="A45" s="290"/>
      <c r="B45" s="33" t="s">
        <v>19</v>
      </c>
      <c r="C45" s="189">
        <v>0.05</v>
      </c>
      <c r="D45" s="38"/>
      <c r="E45" s="34"/>
      <c r="F45" s="321">
        <f>F36*C45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5.75" x14ac:dyDescent="0.25">
      <c r="A46" s="290"/>
      <c r="B46" s="33" t="s">
        <v>25</v>
      </c>
      <c r="C46" s="189">
        <v>0.18</v>
      </c>
      <c r="D46" s="38"/>
      <c r="E46" s="34"/>
      <c r="F46" s="321">
        <f>F39*C46</f>
        <v>0</v>
      </c>
    </row>
    <row r="47" spans="1:16" ht="15.75" x14ac:dyDescent="0.25">
      <c r="A47" s="290"/>
      <c r="B47" s="19"/>
      <c r="C47" s="187"/>
      <c r="D47" s="18"/>
      <c r="E47" s="17"/>
      <c r="F47" s="322"/>
    </row>
    <row r="48" spans="1:16" ht="15.75" x14ac:dyDescent="0.25">
      <c r="A48" s="290"/>
      <c r="B48" s="39"/>
      <c r="C48" s="37"/>
      <c r="D48" s="38"/>
      <c r="E48" s="34"/>
      <c r="F48" s="323"/>
    </row>
    <row r="49" spans="1:16" ht="15.75" x14ac:dyDescent="0.25">
      <c r="A49" s="290"/>
      <c r="B49" s="39" t="s">
        <v>13</v>
      </c>
      <c r="C49" s="37"/>
      <c r="D49" s="38"/>
      <c r="E49" s="34"/>
      <c r="F49" s="324">
        <f>SUM(F39:F47)</f>
        <v>0</v>
      </c>
    </row>
    <row r="50" spans="1:16" ht="15.75" x14ac:dyDescent="0.25">
      <c r="A50" s="290"/>
      <c r="B50" s="40"/>
      <c r="C50" s="37"/>
      <c r="D50" s="38"/>
      <c r="E50" s="34"/>
      <c r="F50" s="323"/>
    </row>
    <row r="51" spans="1:16" ht="15.75" x14ac:dyDescent="0.25">
      <c r="A51" s="290"/>
      <c r="B51" s="39" t="s">
        <v>7</v>
      </c>
      <c r="C51" s="37"/>
      <c r="D51" s="38"/>
      <c r="E51" s="34"/>
      <c r="F51" s="321">
        <f>F49+F36</f>
        <v>0</v>
      </c>
    </row>
    <row r="52" spans="1:16" ht="15.75" x14ac:dyDescent="0.25">
      <c r="A52" s="290"/>
      <c r="B52" s="39"/>
      <c r="C52" s="37"/>
      <c r="D52" s="38"/>
      <c r="E52" s="34"/>
      <c r="F52" s="321"/>
    </row>
    <row r="53" spans="1:16" ht="15.75" x14ac:dyDescent="0.25">
      <c r="A53" s="290"/>
      <c r="B53" s="39" t="s">
        <v>20</v>
      </c>
      <c r="C53" s="37">
        <v>0.05</v>
      </c>
      <c r="D53" s="38"/>
      <c r="E53" s="34"/>
      <c r="F53" s="325">
        <f>F36*0.05</f>
        <v>0</v>
      </c>
    </row>
    <row r="54" spans="1:16" ht="15.75" x14ac:dyDescent="0.25">
      <c r="A54" s="290"/>
      <c r="B54" s="40"/>
      <c r="C54" s="37"/>
      <c r="D54" s="38"/>
      <c r="E54" s="34"/>
      <c r="F54" s="321"/>
    </row>
    <row r="55" spans="1:16" ht="15.75" x14ac:dyDescent="0.25">
      <c r="A55" s="344" t="s">
        <v>14</v>
      </c>
      <c r="B55" s="345"/>
      <c r="C55" s="345"/>
      <c r="D55" s="345"/>
      <c r="E55" s="345"/>
      <c r="F55" s="320">
        <f>F53+F51</f>
        <v>0</v>
      </c>
      <c r="G55" s="138"/>
    </row>
    <row r="56" spans="1:16" s="13" customFormat="1" x14ac:dyDescent="0.25">
      <c r="A56" s="292" t="s">
        <v>35</v>
      </c>
      <c r="B56" s="293" t="s">
        <v>131</v>
      </c>
      <c r="C56" s="294"/>
      <c r="D56" s="293"/>
      <c r="E56" s="294"/>
      <c r="F56" s="295"/>
      <c r="G56"/>
      <c r="H56"/>
      <c r="I56"/>
      <c r="J56"/>
      <c r="K56"/>
      <c r="L56"/>
      <c r="M56"/>
      <c r="N56"/>
      <c r="O56"/>
      <c r="P56"/>
    </row>
    <row r="57" spans="1:16" s="13" customFormat="1" x14ac:dyDescent="0.25">
      <c r="A57" s="292" t="s">
        <v>36</v>
      </c>
      <c r="B57" s="293" t="s">
        <v>132</v>
      </c>
      <c r="C57" s="294"/>
      <c r="D57" s="293"/>
      <c r="E57" s="294"/>
      <c r="F57" s="295"/>
      <c r="G57"/>
      <c r="H57"/>
      <c r="I57"/>
      <c r="J57"/>
      <c r="K57"/>
      <c r="L57"/>
      <c r="M57"/>
      <c r="N57"/>
      <c r="O57"/>
      <c r="P57"/>
    </row>
    <row r="58" spans="1:16" s="11" customFormat="1" ht="15.75" thickBot="1" x14ac:dyDescent="0.3">
      <c r="A58" s="296"/>
      <c r="B58" s="297"/>
      <c r="C58" s="297"/>
      <c r="D58" s="297"/>
      <c r="E58" s="297"/>
      <c r="F58" s="298"/>
      <c r="G58"/>
      <c r="H58"/>
      <c r="I58"/>
      <c r="J58"/>
      <c r="K58"/>
      <c r="L58"/>
      <c r="M58"/>
      <c r="N58"/>
      <c r="O58"/>
      <c r="P58"/>
    </row>
    <row r="59" spans="1:16" s="12" customFormat="1" ht="15.75" thickTop="1" x14ac:dyDescent="0.25">
      <c r="A59" s="348" t="s">
        <v>133</v>
      </c>
      <c r="B59" s="349"/>
      <c r="C59" s="299"/>
      <c r="D59" s="299"/>
      <c r="E59" s="299" t="s">
        <v>134</v>
      </c>
      <c r="F59" s="300"/>
      <c r="G59"/>
      <c r="H59"/>
      <c r="I59"/>
      <c r="J59"/>
      <c r="K59"/>
      <c r="L59"/>
      <c r="M59"/>
      <c r="N59"/>
      <c r="O59"/>
      <c r="P59"/>
    </row>
    <row r="60" spans="1:16" x14ac:dyDescent="0.25">
      <c r="A60" s="301"/>
      <c r="B60" s="302"/>
      <c r="C60" s="302"/>
      <c r="D60" s="302"/>
      <c r="E60" s="302"/>
      <c r="F60" s="303"/>
    </row>
    <row r="61" spans="1:16" x14ac:dyDescent="0.25">
      <c r="A61" s="350" t="s">
        <v>135</v>
      </c>
      <c r="B61" s="351"/>
      <c r="C61" s="352" t="s">
        <v>135</v>
      </c>
      <c r="D61" s="352"/>
      <c r="E61" s="352"/>
      <c r="F61" s="353"/>
    </row>
    <row r="62" spans="1:16" x14ac:dyDescent="0.25">
      <c r="A62" s="354" t="s">
        <v>136</v>
      </c>
      <c r="B62" s="355"/>
      <c r="C62" s="352" t="s">
        <v>137</v>
      </c>
      <c r="D62" s="352"/>
      <c r="E62" s="352"/>
      <c r="F62" s="35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350" t="s">
        <v>138</v>
      </c>
      <c r="B63" s="351"/>
      <c r="C63" s="349" t="s">
        <v>139</v>
      </c>
      <c r="D63" s="349"/>
      <c r="E63" s="349"/>
      <c r="F63" s="356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ht="21" thickBot="1" x14ac:dyDescent="0.35">
      <c r="A64" s="304"/>
      <c r="B64" s="53"/>
      <c r="C64" s="53"/>
      <c r="D64" s="53"/>
      <c r="E64" s="53"/>
      <c r="F64" s="305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ht="21" thickTop="1" x14ac:dyDescent="0.3">
      <c r="A65" s="304"/>
      <c r="B65" s="53"/>
      <c r="C65" s="53"/>
      <c r="D65" s="53"/>
      <c r="E65" s="53"/>
      <c r="F65" s="305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ht="21" thickBot="1" x14ac:dyDescent="0.35">
      <c r="A66" s="306"/>
      <c r="B66" s="307"/>
      <c r="C66" s="308"/>
      <c r="D66" s="307"/>
      <c r="E66" s="308"/>
      <c r="F66" s="309"/>
    </row>
    <row r="67" spans="1:16" ht="20.25" x14ac:dyDescent="0.25">
      <c r="A67" s="346"/>
      <c r="B67" s="346"/>
      <c r="C67" s="346"/>
      <c r="D67" s="346"/>
      <c r="E67" s="346"/>
      <c r="F67" s="346"/>
    </row>
    <row r="68" spans="1:16" ht="20.25" x14ac:dyDescent="0.25">
      <c r="A68" s="347"/>
      <c r="B68" s="347"/>
      <c r="C68" s="347"/>
      <c r="D68" s="347"/>
      <c r="E68" s="347"/>
      <c r="F68" s="347"/>
    </row>
    <row r="69" spans="1:16" ht="20.25" x14ac:dyDescent="0.25">
      <c r="A69" s="346"/>
      <c r="B69" s="346"/>
      <c r="C69" s="346"/>
      <c r="D69" s="346"/>
      <c r="E69" s="346"/>
      <c r="F69" s="346"/>
    </row>
    <row r="70" spans="1:16" ht="15.75" customHeight="1" x14ac:dyDescent="0.25">
      <c r="A70" s="16"/>
      <c r="B70" s="15"/>
      <c r="C70" s="8"/>
      <c r="D70" s="2"/>
      <c r="E70" s="8"/>
      <c r="F70" s="8"/>
    </row>
    <row r="71" spans="1:16" ht="15.75" customHeight="1" x14ac:dyDescent="0.25">
      <c r="A71" s="343"/>
      <c r="B71" s="343"/>
      <c r="C71" s="343"/>
      <c r="D71" s="343"/>
      <c r="E71" s="343"/>
      <c r="F71" s="343"/>
    </row>
  </sheetData>
  <mergeCells count="19">
    <mergeCell ref="A71:F71"/>
    <mergeCell ref="A36:E36"/>
    <mergeCell ref="A55:E55"/>
    <mergeCell ref="A69:F69"/>
    <mergeCell ref="A67:F67"/>
    <mergeCell ref="A68:F68"/>
    <mergeCell ref="A59:B59"/>
    <mergeCell ref="A61:B61"/>
    <mergeCell ref="C61:F61"/>
    <mergeCell ref="A62:B62"/>
    <mergeCell ref="C62:F62"/>
    <mergeCell ref="A63:B63"/>
    <mergeCell ref="C63:F63"/>
    <mergeCell ref="A2:F2"/>
    <mergeCell ref="A3:F3"/>
    <mergeCell ref="A4:F4"/>
    <mergeCell ref="A8:F8"/>
    <mergeCell ref="A7:C7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67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55" t="s">
        <v>44</v>
      </c>
      <c r="C3" s="56"/>
      <c r="D3" s="57"/>
      <c r="E3" s="58"/>
      <c r="F3" s="59"/>
    </row>
    <row r="4" spans="2:7" ht="16.5" thickTop="1" x14ac:dyDescent="0.25">
      <c r="B4" s="60" t="s">
        <v>45</v>
      </c>
      <c r="C4" s="61" t="s">
        <v>2</v>
      </c>
      <c r="D4" s="62" t="s">
        <v>1</v>
      </c>
      <c r="E4" s="63" t="s">
        <v>46</v>
      </c>
      <c r="F4" s="64" t="s">
        <v>47</v>
      </c>
    </row>
    <row r="5" spans="2:7" ht="15.75" x14ac:dyDescent="0.25">
      <c r="B5" s="65" t="s">
        <v>48</v>
      </c>
      <c r="C5" s="66">
        <v>1</v>
      </c>
      <c r="D5" s="67" t="s">
        <v>49</v>
      </c>
      <c r="E5" s="68">
        <f>E6*2</f>
        <v>1318</v>
      </c>
      <c r="F5" s="69">
        <f>ROUND(C5*E5,2)</f>
        <v>1318</v>
      </c>
    </row>
    <row r="6" spans="2:7" ht="15.75" x14ac:dyDescent="0.25">
      <c r="B6" s="70" t="s">
        <v>50</v>
      </c>
      <c r="C6" s="66">
        <v>1</v>
      </c>
      <c r="D6" s="71" t="s">
        <v>49</v>
      </c>
      <c r="E6" s="68">
        <v>659</v>
      </c>
      <c r="F6" s="69">
        <f>ROUND(C6*E6,2)</f>
        <v>659</v>
      </c>
    </row>
    <row r="7" spans="2:7" ht="15.75" x14ac:dyDescent="0.25">
      <c r="B7" s="65"/>
      <c r="C7" s="66"/>
      <c r="D7" s="67"/>
      <c r="E7" s="72"/>
      <c r="F7" s="73"/>
    </row>
    <row r="8" spans="2:7" ht="15.75" x14ac:dyDescent="0.25">
      <c r="B8" s="74" t="s">
        <v>51</v>
      </c>
      <c r="C8" s="75"/>
      <c r="D8" s="76"/>
      <c r="E8" s="77"/>
      <c r="F8" s="78">
        <f>SUM(F5:F7)</f>
        <v>1977</v>
      </c>
    </row>
    <row r="9" spans="2:7" ht="15.75" x14ac:dyDescent="0.25">
      <c r="B9" s="70" t="s">
        <v>52</v>
      </c>
      <c r="C9" s="66">
        <v>6.5</v>
      </c>
      <c r="D9" s="67" t="s">
        <v>53</v>
      </c>
      <c r="E9" s="68">
        <f>+F8</f>
        <v>1977</v>
      </c>
      <c r="F9" s="79">
        <f>+E9/C9</f>
        <v>304.15384615384613</v>
      </c>
    </row>
    <row r="10" spans="2:7" ht="15.75" x14ac:dyDescent="0.25">
      <c r="B10" s="65" t="s">
        <v>54</v>
      </c>
      <c r="C10" s="66"/>
      <c r="D10" s="67"/>
      <c r="E10" s="72"/>
      <c r="F10" s="79">
        <f>0.1*F9</f>
        <v>30.415384615384614</v>
      </c>
    </row>
    <row r="11" spans="2:7" ht="16.5" thickBot="1" x14ac:dyDescent="0.3">
      <c r="B11" s="80"/>
      <c r="C11" s="81"/>
      <c r="D11" s="82"/>
      <c r="E11" s="71"/>
      <c r="F11" s="83"/>
    </row>
    <row r="12" spans="2:7" ht="17.25" thickTop="1" thickBot="1" x14ac:dyDescent="0.3">
      <c r="B12" s="84" t="s">
        <v>55</v>
      </c>
      <c r="C12" s="85"/>
      <c r="D12" s="86"/>
      <c r="E12" s="87"/>
      <c r="F12" s="88">
        <f>SUM(F9:F10)</f>
        <v>334.56923076923073</v>
      </c>
    </row>
    <row r="13" spans="2:7" ht="15.75" thickTop="1" x14ac:dyDescent="0.25"/>
    <row r="14" spans="2:7" ht="15.75" x14ac:dyDescent="0.25">
      <c r="B14" s="89"/>
      <c r="C14" s="55" t="s">
        <v>56</v>
      </c>
      <c r="D14" s="90"/>
      <c r="E14" s="57"/>
      <c r="F14" s="91"/>
      <c r="G14" s="59"/>
    </row>
    <row r="15" spans="2:7" ht="15.75" x14ac:dyDescent="0.25">
      <c r="B15" s="92"/>
      <c r="C15" s="65" t="s">
        <v>57</v>
      </c>
      <c r="D15" s="66">
        <v>0.1</v>
      </c>
      <c r="E15" s="67" t="s">
        <v>58</v>
      </c>
      <c r="F15" s="68">
        <v>659</v>
      </c>
      <c r="G15" s="69">
        <f>+F15*D15</f>
        <v>65.900000000000006</v>
      </c>
    </row>
    <row r="16" spans="2:7" ht="15.75" x14ac:dyDescent="0.25">
      <c r="B16" s="92"/>
      <c r="C16" s="65" t="s">
        <v>59</v>
      </c>
      <c r="D16" s="66">
        <v>0.05</v>
      </c>
      <c r="E16" s="67" t="s">
        <v>60</v>
      </c>
      <c r="F16" s="68">
        <f>SUM(G15:G15)</f>
        <v>65.900000000000006</v>
      </c>
      <c r="G16" s="69">
        <f>+F16*D16</f>
        <v>3.2950000000000004</v>
      </c>
    </row>
    <row r="17" spans="2:7" ht="16.5" thickBot="1" x14ac:dyDescent="0.3">
      <c r="B17" s="92"/>
      <c r="C17" s="65" t="s">
        <v>61</v>
      </c>
      <c r="D17" s="66">
        <v>0.1</v>
      </c>
      <c r="E17" s="67" t="s">
        <v>62</v>
      </c>
      <c r="F17" s="93">
        <v>1126.7</v>
      </c>
      <c r="G17" s="69">
        <f>+F17*D17</f>
        <v>112.67000000000002</v>
      </c>
    </row>
    <row r="18" spans="2:7" ht="17.25" thickTop="1" thickBot="1" x14ac:dyDescent="0.3">
      <c r="B18" s="357" t="s">
        <v>63</v>
      </c>
      <c r="C18" s="358"/>
      <c r="D18" s="358"/>
      <c r="E18" s="358"/>
      <c r="F18" s="358"/>
      <c r="G18" s="88">
        <f>SUM(G15:G17)</f>
        <v>181.86500000000001</v>
      </c>
    </row>
    <row r="19" spans="2:7" ht="15.75" thickTop="1" x14ac:dyDescent="0.25"/>
    <row r="20" spans="2:7" ht="15.75" x14ac:dyDescent="0.25">
      <c r="B20" s="89"/>
      <c r="C20" s="55" t="s">
        <v>64</v>
      </c>
      <c r="D20" s="90"/>
      <c r="E20" s="57"/>
      <c r="F20" s="91"/>
      <c r="G20" s="59"/>
    </row>
    <row r="21" spans="2:7" ht="15.75" x14ac:dyDescent="0.25">
      <c r="B21" s="92"/>
      <c r="C21" s="65" t="s">
        <v>65</v>
      </c>
      <c r="D21" s="66">
        <v>1.1000000000000001</v>
      </c>
      <c r="E21" s="67" t="s">
        <v>66</v>
      </c>
      <c r="F21" s="93">
        <v>338</v>
      </c>
      <c r="G21" s="69">
        <f>F21*D21</f>
        <v>371.8</v>
      </c>
    </row>
    <row r="22" spans="2:7" ht="15.75" x14ac:dyDescent="0.25">
      <c r="B22" s="92"/>
      <c r="C22" s="65" t="s">
        <v>57</v>
      </c>
      <c r="D22" s="66">
        <v>0.1</v>
      </c>
      <c r="E22" s="67" t="s">
        <v>58</v>
      </c>
      <c r="F22" s="68">
        <v>659</v>
      </c>
      <c r="G22" s="69">
        <f>+F22*D22</f>
        <v>65.900000000000006</v>
      </c>
    </row>
    <row r="23" spans="2:7" ht="15.75" x14ac:dyDescent="0.25">
      <c r="B23" s="92"/>
      <c r="C23" s="65" t="s">
        <v>59</v>
      </c>
      <c r="D23" s="66">
        <v>0.01</v>
      </c>
      <c r="E23" s="67" t="s">
        <v>60</v>
      </c>
      <c r="F23" s="68">
        <f>SUM(G21:G22)</f>
        <v>437.70000000000005</v>
      </c>
      <c r="G23" s="69">
        <f>+F23*D23</f>
        <v>4.3770000000000007</v>
      </c>
    </row>
    <row r="24" spans="2:7" ht="16.5" thickBot="1" x14ac:dyDescent="0.3">
      <c r="B24" s="92"/>
      <c r="C24" s="65" t="s">
        <v>61</v>
      </c>
      <c r="D24" s="66">
        <v>0.1</v>
      </c>
      <c r="E24" s="67" t="s">
        <v>62</v>
      </c>
      <c r="F24" s="93">
        <v>1205.7</v>
      </c>
      <c r="G24" s="69">
        <f>+F24*D24</f>
        <v>120.57000000000001</v>
      </c>
    </row>
    <row r="25" spans="2:7" ht="17.25" thickTop="1" thickBot="1" x14ac:dyDescent="0.3">
      <c r="B25" s="357" t="s">
        <v>63</v>
      </c>
      <c r="C25" s="358"/>
      <c r="D25" s="358"/>
      <c r="E25" s="358"/>
      <c r="F25" s="358"/>
      <c r="G25" s="88">
        <f>SUM(G21:G24)</f>
        <v>562.64700000000005</v>
      </c>
    </row>
    <row r="26" spans="2:7" ht="15.75" thickTop="1" x14ac:dyDescent="0.25"/>
    <row r="27" spans="2:7" ht="16.5" thickBot="1" x14ac:dyDescent="0.3">
      <c r="B27" s="94"/>
      <c r="C27" s="95" t="s">
        <v>67</v>
      </c>
      <c r="D27" s="96"/>
      <c r="E27" s="97"/>
      <c r="F27" s="98"/>
      <c r="G27" s="99"/>
    </row>
    <row r="28" spans="2:7" ht="16.5" thickTop="1" x14ac:dyDescent="0.25">
      <c r="B28" s="100" t="s">
        <v>68</v>
      </c>
      <c r="C28" s="101" t="s">
        <v>45</v>
      </c>
      <c r="D28" s="102" t="s">
        <v>2</v>
      </c>
      <c r="E28" s="103" t="s">
        <v>1</v>
      </c>
      <c r="F28" s="104" t="s">
        <v>46</v>
      </c>
      <c r="G28" s="105" t="s">
        <v>47</v>
      </c>
    </row>
    <row r="29" spans="2:7" ht="15.75" x14ac:dyDescent="0.25">
      <c r="B29" s="106" t="s">
        <v>69</v>
      </c>
      <c r="C29" s="107" t="s">
        <v>70</v>
      </c>
      <c r="D29" s="108">
        <v>60</v>
      </c>
      <c r="E29" s="109" t="s">
        <v>71</v>
      </c>
      <c r="F29" s="110">
        <v>3</v>
      </c>
      <c r="G29" s="111">
        <f>+F29*D29</f>
        <v>180</v>
      </c>
    </row>
    <row r="30" spans="2:7" ht="15.75" x14ac:dyDescent="0.25">
      <c r="B30" s="106" t="s">
        <v>72</v>
      </c>
      <c r="C30" s="107" t="s">
        <v>73</v>
      </c>
      <c r="D30" s="108">
        <v>9</v>
      </c>
      <c r="E30" s="112" t="s">
        <v>74</v>
      </c>
      <c r="F30" s="110">
        <v>398.31</v>
      </c>
      <c r="G30" s="111">
        <f>+F30*D30</f>
        <v>3584.79</v>
      </c>
    </row>
    <row r="31" spans="2:7" ht="15.75" x14ac:dyDescent="0.25">
      <c r="B31" s="113" t="s">
        <v>75</v>
      </c>
      <c r="C31" s="107" t="s">
        <v>76</v>
      </c>
      <c r="D31" s="108">
        <v>0.56999999999999995</v>
      </c>
      <c r="E31" s="109" t="s">
        <v>77</v>
      </c>
      <c r="F31" s="110">
        <v>1186.44</v>
      </c>
      <c r="G31" s="111">
        <f>+F31*D31</f>
        <v>676.27080000000001</v>
      </c>
    </row>
    <row r="32" spans="2:7" ht="15.75" x14ac:dyDescent="0.25">
      <c r="B32" s="113" t="s">
        <v>78</v>
      </c>
      <c r="C32" s="107" t="s">
        <v>79</v>
      </c>
      <c r="D32" s="108">
        <v>0.53</v>
      </c>
      <c r="E32" s="109" t="s">
        <v>77</v>
      </c>
      <c r="F32" s="110">
        <v>1144.47</v>
      </c>
      <c r="G32" s="111">
        <f>+F32*D32</f>
        <v>606.56910000000005</v>
      </c>
    </row>
    <row r="33" spans="2:7" ht="15.75" x14ac:dyDescent="0.25">
      <c r="B33" s="106" t="s">
        <v>80</v>
      </c>
      <c r="C33" s="107" t="s">
        <v>81</v>
      </c>
      <c r="D33" s="108">
        <v>1</v>
      </c>
      <c r="E33" s="109" t="s">
        <v>77</v>
      </c>
      <c r="F33" s="110">
        <f>F23</f>
        <v>437.70000000000005</v>
      </c>
      <c r="G33" s="111">
        <f>+F33*D33</f>
        <v>437.70000000000005</v>
      </c>
    </row>
    <row r="34" spans="2:7" ht="16.5" thickBot="1" x14ac:dyDescent="0.3">
      <c r="B34" s="114"/>
      <c r="C34" s="115"/>
      <c r="D34" s="116"/>
      <c r="E34" s="117"/>
      <c r="F34" s="118"/>
      <c r="G34" s="119"/>
    </row>
    <row r="35" spans="2:7" ht="17.25" thickTop="1" thickBot="1" x14ac:dyDescent="0.3">
      <c r="B35" s="120"/>
      <c r="C35" s="84" t="s">
        <v>55</v>
      </c>
      <c r="D35" s="85"/>
      <c r="E35" s="86"/>
      <c r="F35" s="87"/>
      <c r="G35" s="88">
        <f>SUM(G29:G34)</f>
        <v>5485.3298999999997</v>
      </c>
    </row>
    <row r="36" spans="2:7" ht="15.75" thickTop="1" x14ac:dyDescent="0.25"/>
    <row r="37" spans="2:7" ht="16.5" thickBot="1" x14ac:dyDescent="0.3">
      <c r="B37" s="359" t="s">
        <v>83</v>
      </c>
      <c r="C37" s="359"/>
      <c r="D37" s="359"/>
      <c r="E37" s="359"/>
      <c r="F37" s="359"/>
      <c r="G37" s="359"/>
    </row>
    <row r="38" spans="2:7" ht="16.5" thickTop="1" x14ac:dyDescent="0.25">
      <c r="B38" s="121"/>
      <c r="C38" s="121" t="s">
        <v>45</v>
      </c>
      <c r="D38" s="122" t="s">
        <v>2</v>
      </c>
      <c r="E38" s="123" t="s">
        <v>1</v>
      </c>
      <c r="F38" s="124" t="s">
        <v>46</v>
      </c>
      <c r="G38" s="125" t="s">
        <v>47</v>
      </c>
    </row>
    <row r="39" spans="2:7" ht="15.75" x14ac:dyDescent="0.25">
      <c r="B39" s="126"/>
      <c r="C39" s="127" t="s">
        <v>84</v>
      </c>
      <c r="D39" s="128">
        <v>2</v>
      </c>
      <c r="E39" s="128" t="s">
        <v>85</v>
      </c>
      <c r="F39" s="129">
        <v>398.31</v>
      </c>
      <c r="G39" s="130">
        <f>SUM(F39*D39)</f>
        <v>796.62</v>
      </c>
    </row>
    <row r="40" spans="2:7" ht="15.75" x14ac:dyDescent="0.25">
      <c r="B40" s="126"/>
      <c r="C40" s="127" t="s">
        <v>86</v>
      </c>
      <c r="D40" s="128">
        <v>1</v>
      </c>
      <c r="E40" s="128" t="s">
        <v>82</v>
      </c>
      <c r="F40" s="128">
        <v>800</v>
      </c>
      <c r="G40" s="130">
        <f>SUM(F40*D40)</f>
        <v>800</v>
      </c>
    </row>
    <row r="41" spans="2:7" ht="15.75" x14ac:dyDescent="0.25">
      <c r="B41" s="126"/>
      <c r="C41" s="127" t="s">
        <v>87</v>
      </c>
      <c r="D41" s="128"/>
      <c r="E41" s="128"/>
      <c r="F41" s="128"/>
      <c r="G41" s="130">
        <v>20</v>
      </c>
    </row>
    <row r="42" spans="2:7" ht="15.75" x14ac:dyDescent="0.25">
      <c r="B42" s="126"/>
      <c r="C42" s="127"/>
      <c r="D42" s="128"/>
      <c r="E42" s="128"/>
      <c r="F42" s="128" t="s">
        <v>63</v>
      </c>
      <c r="G42" s="131">
        <f>SUM(G39:G41)</f>
        <v>1616.62</v>
      </c>
    </row>
    <row r="43" spans="2:7" ht="15.75" x14ac:dyDescent="0.25">
      <c r="B43" s="126"/>
      <c r="C43" s="127" t="s">
        <v>88</v>
      </c>
      <c r="D43" s="128">
        <v>1</v>
      </c>
      <c r="E43" s="128" t="s">
        <v>82</v>
      </c>
      <c r="F43" s="128">
        <v>762.61</v>
      </c>
      <c r="G43" s="130">
        <f>D43*F43</f>
        <v>762.61</v>
      </c>
    </row>
    <row r="44" spans="2:7" ht="15.75" x14ac:dyDescent="0.25">
      <c r="B44" s="126"/>
      <c r="C44" s="127" t="s">
        <v>89</v>
      </c>
      <c r="D44" s="128"/>
      <c r="E44" s="128"/>
      <c r="F44" s="128"/>
      <c r="G44" s="130"/>
    </row>
    <row r="45" spans="2:7" ht="15.75" x14ac:dyDescent="0.25">
      <c r="B45" s="126"/>
      <c r="C45" s="127" t="s">
        <v>90</v>
      </c>
      <c r="D45" s="128"/>
      <c r="E45" s="128"/>
      <c r="F45" s="128"/>
      <c r="G45" s="132">
        <f>G42*0.2</f>
        <v>323.32400000000001</v>
      </c>
    </row>
    <row r="46" spans="2:7" ht="15.75" x14ac:dyDescent="0.25">
      <c r="B46" s="126"/>
      <c r="C46" s="127" t="s">
        <v>91</v>
      </c>
      <c r="D46" s="128"/>
      <c r="E46" s="128"/>
      <c r="F46" s="128"/>
      <c r="G46" s="130">
        <f>G43*0.5</f>
        <v>381.30500000000001</v>
      </c>
    </row>
    <row r="47" spans="2:7" ht="16.5" thickBot="1" x14ac:dyDescent="0.3">
      <c r="B47" s="126"/>
      <c r="C47" s="127" t="s">
        <v>92</v>
      </c>
      <c r="D47" s="128"/>
      <c r="E47" s="128"/>
      <c r="F47" s="128"/>
      <c r="G47" s="130">
        <v>150</v>
      </c>
    </row>
    <row r="48" spans="2:7" ht="17.25" thickTop="1" thickBot="1" x14ac:dyDescent="0.3">
      <c r="B48" s="133"/>
      <c r="C48" s="134"/>
      <c r="D48" s="135"/>
      <c r="E48" s="135"/>
      <c r="F48" s="136" t="s">
        <v>93</v>
      </c>
      <c r="G48" s="137">
        <f>SUM(G45:G47)</f>
        <v>854.62900000000002</v>
      </c>
    </row>
    <row r="49" spans="2:8" ht="17.25" thickTop="1" thickBot="1" x14ac:dyDescent="0.3">
      <c r="B49" s="84"/>
      <c r="C49" s="84" t="s">
        <v>94</v>
      </c>
      <c r="D49" s="84"/>
      <c r="E49" s="84"/>
      <c r="F49" s="84"/>
      <c r="G49" s="139">
        <f>G48+G42</f>
        <v>2471.2489999999998</v>
      </c>
    </row>
    <row r="50" spans="2:8" ht="15.75" thickTop="1" x14ac:dyDescent="0.25"/>
    <row r="52" spans="2:8" ht="15.75" x14ac:dyDescent="0.25">
      <c r="B52" s="159">
        <v>20</v>
      </c>
      <c r="C52" s="159" t="s">
        <v>95</v>
      </c>
      <c r="D52" s="159"/>
      <c r="E52" s="159"/>
      <c r="F52" s="159"/>
      <c r="G52" s="159"/>
      <c r="H52" s="138"/>
    </row>
    <row r="53" spans="2:8" ht="15.75" x14ac:dyDescent="0.25">
      <c r="B53" s="158" t="s">
        <v>68</v>
      </c>
      <c r="C53" s="121" t="s">
        <v>45</v>
      </c>
      <c r="D53" s="140" t="s">
        <v>2</v>
      </c>
      <c r="E53" s="141" t="s">
        <v>1</v>
      </c>
      <c r="F53" s="142" t="s">
        <v>46</v>
      </c>
      <c r="G53" s="143" t="s">
        <v>47</v>
      </c>
    </row>
    <row r="54" spans="2:8" ht="15.75" x14ac:dyDescent="0.25">
      <c r="B54" s="144"/>
      <c r="C54" s="145"/>
      <c r="D54" s="146"/>
      <c r="E54" s="147"/>
      <c r="F54" s="146"/>
      <c r="G54" s="148"/>
    </row>
    <row r="55" spans="2:8" ht="15.75" x14ac:dyDescent="0.25">
      <c r="B55" s="149" t="s">
        <v>69</v>
      </c>
      <c r="C55" s="150" t="s">
        <v>96</v>
      </c>
      <c r="D55" s="146">
        <v>0.12</v>
      </c>
      <c r="E55" s="147" t="s">
        <v>15</v>
      </c>
      <c r="F55" s="146">
        <v>5508.47</v>
      </c>
      <c r="G55" s="148">
        <f>ROUND(F55*D55,2)</f>
        <v>661.02</v>
      </c>
    </row>
    <row r="56" spans="2:8" ht="15.75" x14ac:dyDescent="0.25">
      <c r="B56" s="149" t="s">
        <v>72</v>
      </c>
      <c r="C56" s="151" t="s">
        <v>97</v>
      </c>
      <c r="D56" s="146">
        <v>1</v>
      </c>
      <c r="E56" s="147" t="s">
        <v>8</v>
      </c>
      <c r="F56" s="146">
        <v>40</v>
      </c>
      <c r="G56" s="148">
        <f>ROUND(F56*D56,2)</f>
        <v>40</v>
      </c>
    </row>
    <row r="57" spans="2:8" ht="15.75" x14ac:dyDescent="0.25">
      <c r="B57" s="149" t="s">
        <v>75</v>
      </c>
      <c r="C57" s="151" t="s">
        <v>98</v>
      </c>
      <c r="D57" s="146">
        <v>1</v>
      </c>
      <c r="E57" s="147" t="s">
        <v>8</v>
      </c>
      <c r="F57" s="146">
        <v>130</v>
      </c>
      <c r="G57" s="148">
        <f>F57*D57</f>
        <v>130</v>
      </c>
    </row>
    <row r="58" spans="2:8" ht="16.5" thickBot="1" x14ac:dyDescent="0.3">
      <c r="B58" s="152"/>
      <c r="C58" s="153"/>
      <c r="D58" s="154"/>
      <c r="E58" s="155"/>
      <c r="F58" s="156"/>
      <c r="G58" s="157"/>
    </row>
    <row r="59" spans="2:8" ht="17.25" thickTop="1" thickBot="1" x14ac:dyDescent="0.3">
      <c r="B59" s="84"/>
      <c r="C59" s="84" t="s">
        <v>99</v>
      </c>
      <c r="D59" s="84"/>
      <c r="E59" s="84"/>
      <c r="F59" s="84"/>
      <c r="G59" s="84">
        <f>SUM(G55:G58)</f>
        <v>831.02</v>
      </c>
    </row>
    <row r="60" spans="2:8" ht="15.75" thickTop="1" x14ac:dyDescent="0.25"/>
    <row r="61" spans="2:8" ht="16.5" thickBot="1" x14ac:dyDescent="0.3">
      <c r="B61" s="89"/>
      <c r="C61" s="55" t="s">
        <v>100</v>
      </c>
      <c r="D61" s="56"/>
      <c r="E61" s="57"/>
      <c r="F61" s="58"/>
      <c r="G61" s="59"/>
    </row>
    <row r="62" spans="2:8" ht="16.5" thickTop="1" x14ac:dyDescent="0.25">
      <c r="B62" s="160" t="s">
        <v>68</v>
      </c>
      <c r="C62" s="60" t="s">
        <v>45</v>
      </c>
      <c r="D62" s="61" t="s">
        <v>2</v>
      </c>
      <c r="E62" s="62" t="s">
        <v>1</v>
      </c>
      <c r="F62" s="63" t="s">
        <v>46</v>
      </c>
      <c r="G62" s="64" t="s">
        <v>47</v>
      </c>
    </row>
    <row r="63" spans="2:8" x14ac:dyDescent="0.25">
      <c r="B63" s="161">
        <v>2</v>
      </c>
      <c r="C63" s="162"/>
      <c r="D63" s="163"/>
      <c r="E63" s="163" t="s">
        <v>101</v>
      </c>
      <c r="F63" s="163" t="s">
        <v>102</v>
      </c>
      <c r="G63" s="164"/>
    </row>
    <row r="64" spans="2:8" x14ac:dyDescent="0.25">
      <c r="B64" s="165" t="s">
        <v>103</v>
      </c>
      <c r="C64" s="166" t="s">
        <v>104</v>
      </c>
      <c r="D64" s="167">
        <v>1</v>
      </c>
      <c r="E64" s="168" t="s">
        <v>85</v>
      </c>
      <c r="F64" s="175">
        <v>311.02</v>
      </c>
      <c r="G64" s="167">
        <f>D64*F64</f>
        <v>311.02</v>
      </c>
    </row>
    <row r="65" spans="2:9" x14ac:dyDescent="0.25">
      <c r="B65" s="165" t="s">
        <v>105</v>
      </c>
      <c r="C65" s="166" t="s">
        <v>106</v>
      </c>
      <c r="D65" s="167">
        <v>1.5</v>
      </c>
      <c r="E65" s="168" t="s">
        <v>107</v>
      </c>
      <c r="F65" s="174">
        <v>46.61</v>
      </c>
      <c r="G65" s="167">
        <f t="shared" ref="G65:G71" si="0">D65*F65</f>
        <v>69.914999999999992</v>
      </c>
    </row>
    <row r="66" spans="2:9" x14ac:dyDescent="0.25">
      <c r="B66" s="165" t="s">
        <v>108</v>
      </c>
      <c r="C66" s="166" t="s">
        <v>109</v>
      </c>
      <c r="D66" s="167">
        <v>30</v>
      </c>
      <c r="E66" s="168" t="s">
        <v>110</v>
      </c>
      <c r="F66" s="174">
        <v>110.17</v>
      </c>
      <c r="G66" s="167">
        <f t="shared" si="0"/>
        <v>3305.1</v>
      </c>
    </row>
    <row r="67" spans="2:9" x14ac:dyDescent="0.25">
      <c r="B67" s="165" t="s">
        <v>111</v>
      </c>
      <c r="C67" s="166" t="s">
        <v>112</v>
      </c>
      <c r="D67" s="167">
        <v>0.26</v>
      </c>
      <c r="E67" s="168" t="s">
        <v>113</v>
      </c>
      <c r="F67" s="174">
        <v>101.69</v>
      </c>
      <c r="G67" s="167">
        <f t="shared" si="0"/>
        <v>26.439399999999999</v>
      </c>
    </row>
    <row r="68" spans="2:9" x14ac:dyDescent="0.25">
      <c r="B68" s="165" t="s">
        <v>114</v>
      </c>
      <c r="C68" s="166" t="s">
        <v>115</v>
      </c>
      <c r="D68" s="167">
        <v>1</v>
      </c>
      <c r="E68" s="168" t="s">
        <v>116</v>
      </c>
      <c r="F68" s="174">
        <v>225</v>
      </c>
      <c r="G68" s="167">
        <f t="shared" si="0"/>
        <v>225</v>
      </c>
    </row>
    <row r="69" spans="2:9" x14ac:dyDescent="0.25">
      <c r="B69" s="165" t="s">
        <v>117</v>
      </c>
      <c r="C69" s="166" t="s">
        <v>118</v>
      </c>
      <c r="D69" s="167">
        <v>1</v>
      </c>
      <c r="E69" s="168" t="s">
        <v>49</v>
      </c>
      <c r="F69" s="174">
        <v>1255</v>
      </c>
      <c r="G69" s="167">
        <f t="shared" si="0"/>
        <v>1255</v>
      </c>
    </row>
    <row r="70" spans="2:9" x14ac:dyDescent="0.25">
      <c r="B70" s="165" t="s">
        <v>119</v>
      </c>
      <c r="C70" s="166" t="s">
        <v>120</v>
      </c>
      <c r="D70" s="167">
        <v>1</v>
      </c>
      <c r="E70" s="168" t="s">
        <v>49</v>
      </c>
      <c r="F70" s="174">
        <v>847</v>
      </c>
      <c r="G70" s="167">
        <f t="shared" si="0"/>
        <v>847</v>
      </c>
    </row>
    <row r="71" spans="2:9" x14ac:dyDescent="0.25">
      <c r="B71" s="165" t="s">
        <v>121</v>
      </c>
      <c r="C71" s="166" t="s">
        <v>122</v>
      </c>
      <c r="D71" s="167">
        <v>1</v>
      </c>
      <c r="E71" s="168" t="s">
        <v>49</v>
      </c>
      <c r="F71" s="174">
        <v>659</v>
      </c>
      <c r="G71" s="167">
        <f t="shared" si="0"/>
        <v>659</v>
      </c>
    </row>
    <row r="72" spans="2:9" ht="15.75" thickBot="1" x14ac:dyDescent="0.3">
      <c r="B72" s="169"/>
      <c r="C72" s="170"/>
      <c r="D72" s="171"/>
      <c r="E72" s="172"/>
      <c r="F72" s="172" t="s">
        <v>123</v>
      </c>
      <c r="G72" s="172">
        <f>SUM(G64:G71)</f>
        <v>6698.4744000000001</v>
      </c>
    </row>
    <row r="73" spans="2:9" ht="17.25" thickTop="1" thickBot="1" x14ac:dyDescent="0.3">
      <c r="B73" s="120"/>
      <c r="C73" s="358" t="s">
        <v>124</v>
      </c>
      <c r="D73" s="358"/>
      <c r="E73" s="358"/>
      <c r="F73" s="358"/>
      <c r="G73" s="173">
        <f>+G72/120</f>
        <v>55.820619999999998</v>
      </c>
    </row>
    <row r="74" spans="2:9" ht="15.75" thickTop="1" x14ac:dyDescent="0.25"/>
    <row r="75" spans="2:9" ht="16.5" thickBot="1" x14ac:dyDescent="0.3">
      <c r="B75" s="176" t="s">
        <v>125</v>
      </c>
      <c r="C75" s="177"/>
      <c r="D75" s="178"/>
      <c r="E75" s="177"/>
      <c r="F75" s="179"/>
    </row>
    <row r="76" spans="2:9" ht="16.5" thickTop="1" x14ac:dyDescent="0.25">
      <c r="B76" s="60" t="s">
        <v>45</v>
      </c>
      <c r="C76" s="61" t="s">
        <v>2</v>
      </c>
      <c r="D76" s="62" t="s">
        <v>1</v>
      </c>
      <c r="E76" s="63" t="s">
        <v>46</v>
      </c>
      <c r="F76" s="64" t="s">
        <v>47</v>
      </c>
    </row>
    <row r="77" spans="2:9" ht="15.75" x14ac:dyDescent="0.25">
      <c r="B77" s="65" t="s">
        <v>128</v>
      </c>
      <c r="C77" s="199">
        <v>1</v>
      </c>
      <c r="D77" s="200" t="s">
        <v>49</v>
      </c>
      <c r="E77" s="93">
        <v>9600</v>
      </c>
      <c r="F77" s="69">
        <f>ROUND(C77*E77,2)</f>
        <v>9600</v>
      </c>
    </row>
    <row r="78" spans="2:9" ht="16.5" thickBot="1" x14ac:dyDescent="0.3">
      <c r="B78" s="80" t="s">
        <v>126</v>
      </c>
      <c r="C78" s="199">
        <v>16</v>
      </c>
      <c r="D78" s="200" t="s">
        <v>82</v>
      </c>
      <c r="E78" s="93">
        <f>+F64</f>
        <v>311.02</v>
      </c>
      <c r="F78" s="69">
        <f>ROUND(C78*E78,2)</f>
        <v>4976.32</v>
      </c>
    </row>
    <row r="79" spans="2:9" ht="17.25" thickTop="1" thickBot="1" x14ac:dyDescent="0.3">
      <c r="B79" s="84" t="s">
        <v>127</v>
      </c>
      <c r="C79" s="85"/>
      <c r="D79" s="86"/>
      <c r="E79" s="87"/>
      <c r="F79" s="88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96">
        <v>1</v>
      </c>
      <c r="C82" s="197" t="s">
        <v>140</v>
      </c>
      <c r="D82" s="56"/>
      <c r="E82" s="57"/>
      <c r="F82" s="58"/>
      <c r="G82" s="59"/>
    </row>
    <row r="83" spans="2:7" ht="16.5" thickTop="1" x14ac:dyDescent="0.25">
      <c r="B83" s="160" t="s">
        <v>68</v>
      </c>
      <c r="C83" s="60" t="s">
        <v>45</v>
      </c>
      <c r="D83" s="61" t="s">
        <v>2</v>
      </c>
      <c r="E83" s="62" t="s">
        <v>1</v>
      </c>
      <c r="F83" s="63" t="s">
        <v>46</v>
      </c>
      <c r="G83" s="64" t="s">
        <v>47</v>
      </c>
    </row>
    <row r="84" spans="2:7" ht="15.75" x14ac:dyDescent="0.25">
      <c r="C84" s="65" t="s">
        <v>141</v>
      </c>
      <c r="D84" s="66">
        <v>7</v>
      </c>
      <c r="E84" s="67" t="s">
        <v>142</v>
      </c>
      <c r="F84" s="68">
        <v>103</v>
      </c>
      <c r="G84" s="69">
        <f>ROUND(D84*F84,2)</f>
        <v>721</v>
      </c>
    </row>
    <row r="85" spans="2:7" ht="15.75" x14ac:dyDescent="0.25">
      <c r="C85" s="65" t="s">
        <v>143</v>
      </c>
      <c r="D85" s="66">
        <v>14</v>
      </c>
      <c r="E85" s="67" t="s">
        <v>142</v>
      </c>
      <c r="F85" s="93">
        <v>145</v>
      </c>
      <c r="G85" s="69">
        <f t="shared" ref="G85:G91" si="1">ROUND(D85*F85,2)</f>
        <v>2030</v>
      </c>
    </row>
    <row r="86" spans="2:7" ht="15.75" x14ac:dyDescent="0.25">
      <c r="C86" s="65" t="s">
        <v>144</v>
      </c>
      <c r="D86" s="66">
        <v>16</v>
      </c>
      <c r="E86" s="67" t="s">
        <v>142</v>
      </c>
      <c r="F86" s="199">
        <v>127.12</v>
      </c>
      <c r="G86" s="69">
        <f t="shared" si="1"/>
        <v>2033.92</v>
      </c>
    </row>
    <row r="87" spans="2:7" ht="15.75" x14ac:dyDescent="0.25">
      <c r="C87" s="65" t="s">
        <v>145</v>
      </c>
      <c r="D87" s="66">
        <v>3</v>
      </c>
      <c r="E87" s="67" t="s">
        <v>142</v>
      </c>
      <c r="F87" s="93">
        <v>186.44</v>
      </c>
      <c r="G87" s="69">
        <f t="shared" si="1"/>
        <v>559.32000000000005</v>
      </c>
    </row>
    <row r="88" spans="2:7" ht="15.75" x14ac:dyDescent="0.25">
      <c r="C88" s="65" t="s">
        <v>146</v>
      </c>
      <c r="D88" s="66">
        <v>5</v>
      </c>
      <c r="E88" s="67" t="s">
        <v>147</v>
      </c>
      <c r="F88" s="93">
        <v>50.85</v>
      </c>
      <c r="G88" s="69">
        <f t="shared" si="1"/>
        <v>254.25</v>
      </c>
    </row>
    <row r="89" spans="2:7" ht="15.75" x14ac:dyDescent="0.25">
      <c r="C89" s="65" t="s">
        <v>148</v>
      </c>
      <c r="D89" s="66">
        <v>5</v>
      </c>
      <c r="E89" s="67" t="s">
        <v>147</v>
      </c>
      <c r="F89" s="93">
        <v>46.51</v>
      </c>
      <c r="G89" s="69">
        <f t="shared" si="1"/>
        <v>232.55</v>
      </c>
    </row>
    <row r="90" spans="2:7" ht="15.75" x14ac:dyDescent="0.25">
      <c r="C90" s="65" t="s">
        <v>98</v>
      </c>
      <c r="D90" s="66">
        <v>1</v>
      </c>
      <c r="E90" s="67" t="s">
        <v>16</v>
      </c>
      <c r="F90" s="93">
        <v>3000</v>
      </c>
      <c r="G90" s="69">
        <f t="shared" si="1"/>
        <v>3000</v>
      </c>
    </row>
    <row r="91" spans="2:7" ht="15.75" x14ac:dyDescent="0.25">
      <c r="C91" s="65" t="s">
        <v>149</v>
      </c>
      <c r="D91" s="66">
        <v>0.5</v>
      </c>
      <c r="E91" s="198" t="s">
        <v>150</v>
      </c>
      <c r="F91" s="93">
        <v>8000</v>
      </c>
      <c r="G91" s="69">
        <f t="shared" si="1"/>
        <v>4000</v>
      </c>
    </row>
    <row r="92" spans="2:7" ht="16.5" thickBot="1" x14ac:dyDescent="0.3">
      <c r="C92" s="65"/>
      <c r="D92" s="66"/>
      <c r="F92" s="68"/>
      <c r="G92" s="69"/>
    </row>
    <row r="93" spans="2:7" ht="17.25" thickTop="1" thickBot="1" x14ac:dyDescent="0.3">
      <c r="B93" s="120"/>
      <c r="C93" s="84" t="s">
        <v>151</v>
      </c>
      <c r="D93" s="85"/>
      <c r="E93" s="86"/>
      <c r="F93" s="87"/>
      <c r="G93" s="88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69"/>
  <sheetViews>
    <sheetView workbookViewId="0">
      <selection activeCell="J1" sqref="J1:J1048576"/>
    </sheetView>
  </sheetViews>
  <sheetFormatPr baseColWidth="10" defaultRowHeight="15" x14ac:dyDescent="0.25"/>
  <cols>
    <col min="3" max="3" width="36.28515625" customWidth="1"/>
  </cols>
  <sheetData>
    <row r="3" spans="2:7" x14ac:dyDescent="0.25">
      <c r="B3" s="211"/>
      <c r="C3" s="211"/>
      <c r="D3" s="211"/>
      <c r="E3" s="211"/>
      <c r="F3" s="211"/>
      <c r="G3" s="211"/>
    </row>
    <row r="4" spans="2:7" ht="16.5" thickBot="1" x14ac:dyDescent="0.3">
      <c r="B4" s="89"/>
      <c r="C4" s="55" t="s">
        <v>44</v>
      </c>
      <c r="D4" s="56"/>
      <c r="E4" s="57"/>
      <c r="F4" s="58"/>
      <c r="G4" s="59"/>
    </row>
    <row r="5" spans="2:7" ht="16.5" thickTop="1" x14ac:dyDescent="0.25">
      <c r="B5" s="160" t="s">
        <v>68</v>
      </c>
      <c r="C5" s="60" t="s">
        <v>45</v>
      </c>
      <c r="D5" s="61" t="s">
        <v>2</v>
      </c>
      <c r="E5" s="62" t="s">
        <v>1</v>
      </c>
      <c r="F5" s="63" t="s">
        <v>46</v>
      </c>
      <c r="G5" s="64" t="s">
        <v>47</v>
      </c>
    </row>
    <row r="6" spans="2:7" ht="15.75" x14ac:dyDescent="0.25">
      <c r="B6" s="92" t="s">
        <v>69</v>
      </c>
      <c r="C6" s="65" t="s">
        <v>48</v>
      </c>
      <c r="D6" s="66">
        <v>2</v>
      </c>
      <c r="E6" s="67" t="s">
        <v>49</v>
      </c>
      <c r="F6" s="68">
        <v>659</v>
      </c>
      <c r="G6" s="212">
        <f>ROUND(D6*F6,2)</f>
        <v>1318</v>
      </c>
    </row>
    <row r="7" spans="2:7" ht="15.75" x14ac:dyDescent="0.25">
      <c r="B7" s="92" t="s">
        <v>72</v>
      </c>
      <c r="C7" s="70" t="s">
        <v>50</v>
      </c>
      <c r="D7" s="66">
        <v>1</v>
      </c>
      <c r="E7" s="71" t="s">
        <v>49</v>
      </c>
      <c r="F7" s="68">
        <v>659</v>
      </c>
      <c r="G7" s="69">
        <f>ROUND(D7*F7,2)</f>
        <v>659</v>
      </c>
    </row>
    <row r="8" spans="2:7" ht="15.75" x14ac:dyDescent="0.25">
      <c r="B8" s="92"/>
      <c r="C8" s="65"/>
      <c r="D8" s="66"/>
      <c r="E8" s="67"/>
      <c r="F8" s="72"/>
      <c r="G8" s="73"/>
    </row>
    <row r="9" spans="2:7" ht="15.75" x14ac:dyDescent="0.25">
      <c r="B9" s="213"/>
      <c r="C9" s="74" t="s">
        <v>51</v>
      </c>
      <c r="D9" s="75"/>
      <c r="E9" s="76"/>
      <c r="F9" s="77"/>
      <c r="G9" s="78">
        <f>SUM(G6:G8)</f>
        <v>1977</v>
      </c>
    </row>
    <row r="10" spans="2:7" ht="15.75" x14ac:dyDescent="0.25">
      <c r="B10" s="213"/>
      <c r="C10" s="70" t="s">
        <v>52</v>
      </c>
      <c r="D10" s="66">
        <v>6.5</v>
      </c>
      <c r="E10" s="67" t="s">
        <v>53</v>
      </c>
      <c r="F10" s="68">
        <f>+G9</f>
        <v>1977</v>
      </c>
      <c r="G10" s="79">
        <f>+F10/D10</f>
        <v>304.15384615384613</v>
      </c>
    </row>
    <row r="11" spans="2:7" ht="15.75" x14ac:dyDescent="0.25">
      <c r="B11" s="92" t="s">
        <v>155</v>
      </c>
      <c r="C11" s="65" t="s">
        <v>54</v>
      </c>
      <c r="D11" s="66"/>
      <c r="E11" s="67"/>
      <c r="F11" s="72"/>
      <c r="G11" s="79">
        <f>0.1*G10</f>
        <v>30.415384615384614</v>
      </c>
    </row>
    <row r="12" spans="2:7" ht="16.5" thickBot="1" x14ac:dyDescent="0.3">
      <c r="B12" s="214"/>
      <c r="C12" s="80"/>
      <c r="D12" s="81"/>
      <c r="E12" s="82"/>
      <c r="F12" s="71"/>
      <c r="G12" s="83"/>
    </row>
    <row r="13" spans="2:7" ht="17.25" thickTop="1" thickBot="1" x14ac:dyDescent="0.3">
      <c r="B13" s="120"/>
      <c r="C13" s="84" t="s">
        <v>55</v>
      </c>
      <c r="D13" s="85"/>
      <c r="E13" s="86"/>
      <c r="F13" s="87"/>
      <c r="G13" s="215">
        <f>SUM(G10:G11)</f>
        <v>334.56923076923073</v>
      </c>
    </row>
    <row r="14" spans="2:7" ht="15.75" thickTop="1" x14ac:dyDescent="0.25">
      <c r="B14" s="211"/>
      <c r="C14" s="211"/>
      <c r="D14" s="211"/>
      <c r="E14" s="211"/>
      <c r="F14" s="211"/>
      <c r="G14" s="211"/>
    </row>
    <row r="15" spans="2:7" x14ac:dyDescent="0.25">
      <c r="B15" s="211"/>
      <c r="C15" s="211"/>
      <c r="D15" s="211"/>
      <c r="E15" s="211"/>
      <c r="F15" s="211"/>
      <c r="G15" s="211"/>
    </row>
    <row r="16" spans="2:7" ht="15.75" x14ac:dyDescent="0.25">
      <c r="B16" s="89"/>
      <c r="C16" s="55" t="s">
        <v>56</v>
      </c>
      <c r="D16" s="90"/>
      <c r="E16" s="57"/>
      <c r="F16" s="91"/>
      <c r="G16" s="59"/>
    </row>
    <row r="17" spans="2:7" ht="15.75" x14ac:dyDescent="0.25">
      <c r="B17" s="92"/>
      <c r="C17" s="65" t="s">
        <v>57</v>
      </c>
      <c r="D17" s="66">
        <v>0.1</v>
      </c>
      <c r="E17" s="67" t="s">
        <v>58</v>
      </c>
      <c r="F17" s="68">
        <v>659</v>
      </c>
      <c r="G17" s="69">
        <f>+F17*D17</f>
        <v>65.900000000000006</v>
      </c>
    </row>
    <row r="18" spans="2:7" ht="15.75" x14ac:dyDescent="0.25">
      <c r="B18" s="92"/>
      <c r="C18" s="65" t="s">
        <v>59</v>
      </c>
      <c r="D18" s="66">
        <v>0.05</v>
      </c>
      <c r="E18" s="67" t="s">
        <v>60</v>
      </c>
      <c r="F18" s="68">
        <f>SUM(G17:G17)</f>
        <v>65.900000000000006</v>
      </c>
      <c r="G18" s="69">
        <f>+F18*D18</f>
        <v>3.2950000000000004</v>
      </c>
    </row>
    <row r="19" spans="2:7" ht="16.5" thickBot="1" x14ac:dyDescent="0.3">
      <c r="B19" s="92"/>
      <c r="C19" s="65" t="s">
        <v>61</v>
      </c>
      <c r="D19" s="66">
        <v>0.1</v>
      </c>
      <c r="E19" s="67" t="s">
        <v>62</v>
      </c>
      <c r="F19" s="68">
        <v>1256.7</v>
      </c>
      <c r="G19" s="69">
        <f>+F19*D19</f>
        <v>125.67000000000002</v>
      </c>
    </row>
    <row r="20" spans="2:7" ht="17.25" thickTop="1" thickBot="1" x14ac:dyDescent="0.3">
      <c r="B20" s="357" t="s">
        <v>63</v>
      </c>
      <c r="C20" s="358"/>
      <c r="D20" s="358"/>
      <c r="E20" s="358"/>
      <c r="F20" s="358"/>
      <c r="G20" s="215">
        <f>SUM(G17:G19)</f>
        <v>194.86500000000001</v>
      </c>
    </row>
    <row r="21" spans="2:7" ht="15.75" thickTop="1" x14ac:dyDescent="0.25">
      <c r="B21" s="211"/>
      <c r="C21" s="211"/>
      <c r="D21" s="211"/>
      <c r="E21" s="211"/>
      <c r="F21" s="211"/>
      <c r="G21" s="211"/>
    </row>
    <row r="22" spans="2:7" ht="15.75" x14ac:dyDescent="0.25">
      <c r="B22" s="89"/>
      <c r="C22" s="55" t="s">
        <v>64</v>
      </c>
      <c r="D22" s="90"/>
      <c r="E22" s="57"/>
      <c r="F22" s="91"/>
      <c r="G22" s="59"/>
    </row>
    <row r="23" spans="2:7" ht="15.75" x14ac:dyDescent="0.25">
      <c r="B23" s="92"/>
      <c r="C23" s="65" t="s">
        <v>65</v>
      </c>
      <c r="D23" s="66">
        <v>1.1000000000000001</v>
      </c>
      <c r="E23" s="67" t="s">
        <v>66</v>
      </c>
      <c r="F23" s="68">
        <v>338.98</v>
      </c>
      <c r="G23" s="69">
        <f>F23*D23</f>
        <v>372.87800000000004</v>
      </c>
    </row>
    <row r="24" spans="2:7" ht="15.75" x14ac:dyDescent="0.25">
      <c r="B24" s="92"/>
      <c r="C24" s="65" t="s">
        <v>57</v>
      </c>
      <c r="D24" s="66">
        <v>0.1</v>
      </c>
      <c r="E24" s="67" t="s">
        <v>58</v>
      </c>
      <c r="F24" s="68">
        <v>659</v>
      </c>
      <c r="G24" s="69">
        <f>+F24*D24</f>
        <v>65.900000000000006</v>
      </c>
    </row>
    <row r="25" spans="2:7" ht="15.75" x14ac:dyDescent="0.25">
      <c r="B25" s="92"/>
      <c r="C25" s="65" t="s">
        <v>59</v>
      </c>
      <c r="D25" s="66">
        <v>0.02</v>
      </c>
      <c r="E25" s="67" t="s">
        <v>60</v>
      </c>
      <c r="F25" s="68">
        <f>SUM(G23:G24)</f>
        <v>438.77800000000002</v>
      </c>
      <c r="G25" s="69">
        <f>+F25*D25</f>
        <v>8.7755600000000005</v>
      </c>
    </row>
    <row r="26" spans="2:7" ht="16.5" thickBot="1" x14ac:dyDescent="0.3">
      <c r="B26" s="92"/>
      <c r="C26" s="65" t="s">
        <v>61</v>
      </c>
      <c r="D26" s="66">
        <v>0.1</v>
      </c>
      <c r="E26" s="67" t="s">
        <v>62</v>
      </c>
      <c r="F26" s="68">
        <v>1256.7</v>
      </c>
      <c r="G26" s="69">
        <f>+F26*D26</f>
        <v>125.67000000000002</v>
      </c>
    </row>
    <row r="27" spans="2:7" ht="17.25" thickTop="1" thickBot="1" x14ac:dyDescent="0.3">
      <c r="B27" s="357" t="s">
        <v>63</v>
      </c>
      <c r="C27" s="358"/>
      <c r="D27" s="358"/>
      <c r="E27" s="358"/>
      <c r="F27" s="358"/>
      <c r="G27" s="215">
        <f>SUM(G23:G26)</f>
        <v>573.22356000000002</v>
      </c>
    </row>
    <row r="28" spans="2:7" ht="15.75" thickTop="1" x14ac:dyDescent="0.25">
      <c r="B28" s="211"/>
      <c r="C28" s="211"/>
      <c r="D28" s="211"/>
      <c r="E28" s="211"/>
      <c r="F28" s="211"/>
      <c r="G28" s="211"/>
    </row>
    <row r="29" spans="2:7" x14ac:dyDescent="0.25">
      <c r="B29" s="211"/>
      <c r="C29" s="211"/>
      <c r="D29" s="211"/>
      <c r="E29" s="211"/>
      <c r="F29" s="211"/>
      <c r="G29" s="211"/>
    </row>
    <row r="30" spans="2:7" ht="16.5" thickBot="1" x14ac:dyDescent="0.3">
      <c r="B30" s="89"/>
      <c r="C30" s="55" t="s">
        <v>156</v>
      </c>
      <c r="D30" s="90"/>
      <c r="E30" s="216"/>
      <c r="F30" s="217"/>
      <c r="G30" s="216"/>
    </row>
    <row r="31" spans="2:7" ht="16.5" thickTop="1" x14ac:dyDescent="0.25">
      <c r="B31" s="160" t="s">
        <v>68</v>
      </c>
      <c r="C31" s="60" t="s">
        <v>45</v>
      </c>
      <c r="D31" s="61" t="s">
        <v>2</v>
      </c>
      <c r="E31" s="62" t="s">
        <v>1</v>
      </c>
      <c r="F31" s="63" t="s">
        <v>46</v>
      </c>
      <c r="G31" s="64" t="s">
        <v>47</v>
      </c>
    </row>
    <row r="32" spans="2:7" ht="15.75" x14ac:dyDescent="0.25">
      <c r="B32" s="92" t="s">
        <v>69</v>
      </c>
      <c r="C32" s="218" t="s">
        <v>157</v>
      </c>
      <c r="D32" s="75">
        <v>1</v>
      </c>
      <c r="E32" s="76" t="s">
        <v>82</v>
      </c>
      <c r="F32" s="77">
        <v>210</v>
      </c>
      <c r="G32" s="219">
        <f>ROUND(F32*D32,2)</f>
        <v>210</v>
      </c>
    </row>
    <row r="33" spans="2:7" ht="15.75" x14ac:dyDescent="0.25">
      <c r="B33" s="92" t="s">
        <v>72</v>
      </c>
      <c r="C33" s="218" t="s">
        <v>158</v>
      </c>
      <c r="D33" s="75">
        <v>1</v>
      </c>
      <c r="E33" s="76" t="s">
        <v>82</v>
      </c>
      <c r="F33" s="77">
        <v>180</v>
      </c>
      <c r="G33" s="219">
        <f>ROUND(F33*D33,2)</f>
        <v>180</v>
      </c>
    </row>
    <row r="34" spans="2:7" ht="16.5" thickBot="1" x14ac:dyDescent="0.3">
      <c r="B34" s="220"/>
      <c r="C34" s="74"/>
      <c r="D34" s="75"/>
      <c r="E34" s="76"/>
      <c r="F34" s="77"/>
      <c r="G34" s="219"/>
    </row>
    <row r="35" spans="2:7" ht="17.25" thickTop="1" thickBot="1" x14ac:dyDescent="0.3">
      <c r="B35" s="120"/>
      <c r="C35" s="84" t="s">
        <v>55</v>
      </c>
      <c r="D35" s="85"/>
      <c r="E35" s="86"/>
      <c r="F35" s="87"/>
      <c r="G35" s="215">
        <f>SUM(G32:G34)</f>
        <v>390</v>
      </c>
    </row>
    <row r="36" spans="2:7" ht="15.75" thickTop="1" x14ac:dyDescent="0.25">
      <c r="B36" s="211"/>
      <c r="C36" s="211"/>
      <c r="D36" s="211"/>
      <c r="E36" s="211"/>
      <c r="F36" s="211"/>
      <c r="G36" s="211"/>
    </row>
    <row r="37" spans="2:7" ht="16.5" thickBot="1" x14ac:dyDescent="0.3">
      <c r="B37" s="221">
        <v>44</v>
      </c>
      <c r="C37" s="176" t="s">
        <v>159</v>
      </c>
      <c r="D37" s="177"/>
      <c r="E37" s="178"/>
      <c r="F37" s="177"/>
      <c r="G37" s="179"/>
    </row>
    <row r="38" spans="2:7" ht="16.5" thickTop="1" x14ac:dyDescent="0.25">
      <c r="B38" s="222" t="s">
        <v>68</v>
      </c>
      <c r="C38" s="223" t="s">
        <v>0</v>
      </c>
      <c r="D38" s="122" t="s">
        <v>2</v>
      </c>
      <c r="E38" s="123" t="s">
        <v>1</v>
      </c>
      <c r="F38" s="124" t="s">
        <v>46</v>
      </c>
      <c r="G38" s="224" t="s">
        <v>47</v>
      </c>
    </row>
    <row r="39" spans="2:7" ht="36" customHeight="1" x14ac:dyDescent="0.25">
      <c r="B39" s="225" t="s">
        <v>69</v>
      </c>
      <c r="C39" s="226" t="s">
        <v>160</v>
      </c>
      <c r="D39" s="227">
        <v>1.1000000000000001</v>
      </c>
      <c r="E39" s="228" t="s">
        <v>82</v>
      </c>
      <c r="F39" s="227">
        <v>1000</v>
      </c>
      <c r="G39" s="229">
        <f>ROUND(D39*F39,2)</f>
        <v>1100</v>
      </c>
    </row>
    <row r="40" spans="2:7" ht="15.75" x14ac:dyDescent="0.25">
      <c r="B40" s="230" t="s">
        <v>72</v>
      </c>
      <c r="C40" s="231" t="s">
        <v>161</v>
      </c>
      <c r="D40" s="227">
        <v>1</v>
      </c>
      <c r="E40" s="228" t="s">
        <v>82</v>
      </c>
      <c r="F40" s="227">
        <v>100</v>
      </c>
      <c r="G40" s="229">
        <f>ROUND(D40*F40,2)</f>
        <v>100</v>
      </c>
    </row>
    <row r="41" spans="2:7" ht="15.75" x14ac:dyDescent="0.25">
      <c r="B41" s="232"/>
      <c r="C41" s="233"/>
      <c r="D41" s="234"/>
      <c r="E41" s="235"/>
      <c r="F41" s="236"/>
      <c r="G41" s="237"/>
    </row>
    <row r="42" spans="2:7" ht="15.75" x14ac:dyDescent="0.25">
      <c r="B42" s="230"/>
      <c r="C42" s="238" t="s">
        <v>162</v>
      </c>
      <c r="D42" s="239">
        <v>0.02</v>
      </c>
      <c r="E42" s="228"/>
      <c r="F42" s="227">
        <f>SUM(G39:G40)</f>
        <v>1200</v>
      </c>
      <c r="G42" s="240">
        <f>(G39+G40)*0.02</f>
        <v>24</v>
      </c>
    </row>
    <row r="43" spans="2:7" ht="16.5" thickBot="1" x14ac:dyDescent="0.3">
      <c r="B43" s="241"/>
      <c r="C43" s="231"/>
      <c r="D43" s="242"/>
      <c r="E43" s="228"/>
      <c r="F43" s="227"/>
      <c r="G43" s="240"/>
    </row>
    <row r="44" spans="2:7" ht="17.25" thickTop="1" thickBot="1" x14ac:dyDescent="0.3">
      <c r="B44" s="243"/>
      <c r="C44" s="244" t="s">
        <v>55</v>
      </c>
      <c r="D44" s="245"/>
      <c r="E44" s="246"/>
      <c r="F44" s="245"/>
      <c r="G44" s="247">
        <f>SUM(G39:G42)</f>
        <v>1224</v>
      </c>
    </row>
    <row r="45" spans="2:7" ht="15.75" thickTop="1" x14ac:dyDescent="0.25">
      <c r="B45" s="211"/>
      <c r="C45" s="211"/>
      <c r="D45" s="211"/>
      <c r="E45" s="211"/>
      <c r="F45" s="211"/>
      <c r="G45" s="211"/>
    </row>
    <row r="46" spans="2:7" x14ac:dyDescent="0.25">
      <c r="B46" s="211"/>
      <c r="C46" s="211"/>
      <c r="D46" s="211"/>
      <c r="E46" s="211"/>
      <c r="F46" s="211"/>
      <c r="G46" s="211"/>
    </row>
    <row r="47" spans="2:7" ht="16.5" thickBot="1" x14ac:dyDescent="0.3">
      <c r="B47" s="221">
        <v>2</v>
      </c>
      <c r="C47" s="176" t="s">
        <v>125</v>
      </c>
      <c r="D47" s="177"/>
      <c r="E47" s="178"/>
      <c r="F47" s="177"/>
      <c r="G47" s="179"/>
    </row>
    <row r="48" spans="2:7" ht="16.5" thickTop="1" x14ac:dyDescent="0.25">
      <c r="B48" s="160" t="s">
        <v>68</v>
      </c>
      <c r="C48" s="60" t="s">
        <v>45</v>
      </c>
      <c r="D48" s="61" t="s">
        <v>2</v>
      </c>
      <c r="E48" s="62" t="s">
        <v>1</v>
      </c>
      <c r="F48" s="63" t="s">
        <v>46</v>
      </c>
      <c r="G48" s="64" t="s">
        <v>47</v>
      </c>
    </row>
    <row r="49" spans="2:7" ht="15.75" x14ac:dyDescent="0.25">
      <c r="B49" s="92" t="s">
        <v>69</v>
      </c>
      <c r="C49" s="65" t="s">
        <v>128</v>
      </c>
      <c r="D49" s="66">
        <v>2</v>
      </c>
      <c r="E49" s="67" t="s">
        <v>49</v>
      </c>
      <c r="F49" s="68">
        <f>4*600*4</f>
        <v>9600</v>
      </c>
      <c r="G49" s="69">
        <f>ROUND(D49*F49,2)</f>
        <v>19200</v>
      </c>
    </row>
    <row r="50" spans="2:7" ht="15.75" x14ac:dyDescent="0.25">
      <c r="B50" s="92" t="s">
        <v>72</v>
      </c>
      <c r="C50" s="80" t="s">
        <v>126</v>
      </c>
      <c r="D50" s="66">
        <v>16</v>
      </c>
      <c r="E50" s="67" t="s">
        <v>82</v>
      </c>
      <c r="F50" s="68">
        <f>G35</f>
        <v>390</v>
      </c>
      <c r="G50" s="69">
        <f>ROUND(D50*F50,2)</f>
        <v>6240</v>
      </c>
    </row>
    <row r="51" spans="2:7" ht="16.5" thickBot="1" x14ac:dyDescent="0.3">
      <c r="B51" s="213"/>
      <c r="C51" s="74"/>
      <c r="D51" s="75"/>
      <c r="E51" s="76"/>
      <c r="F51" s="77"/>
      <c r="G51" s="78"/>
    </row>
    <row r="52" spans="2:7" ht="17.25" thickTop="1" thickBot="1" x14ac:dyDescent="0.3">
      <c r="B52" s="120"/>
      <c r="C52" s="84" t="s">
        <v>127</v>
      </c>
      <c r="D52" s="85"/>
      <c r="E52" s="86"/>
      <c r="F52" s="87"/>
      <c r="G52" s="88">
        <f>G49+G50</f>
        <v>25440</v>
      </c>
    </row>
    <row r="53" spans="2:7" ht="15.75" thickTop="1" x14ac:dyDescent="0.25">
      <c r="B53" s="211"/>
      <c r="C53" s="211"/>
      <c r="D53" s="211"/>
      <c r="E53" s="211"/>
      <c r="F53" s="211"/>
      <c r="G53" s="211"/>
    </row>
    <row r="54" spans="2:7" x14ac:dyDescent="0.25">
      <c r="B54" s="211"/>
      <c r="C54" s="211"/>
      <c r="D54" s="211"/>
      <c r="E54" s="211"/>
      <c r="F54" s="211"/>
      <c r="G54" s="211"/>
    </row>
    <row r="55" spans="2:7" ht="16.5" thickBot="1" x14ac:dyDescent="0.3">
      <c r="B55" s="248">
        <v>3</v>
      </c>
      <c r="C55" s="249" t="s">
        <v>163</v>
      </c>
      <c r="D55" s="250"/>
      <c r="E55" s="251"/>
      <c r="F55" s="252"/>
      <c r="G55" s="253"/>
    </row>
    <row r="56" spans="2:7" ht="16.5" thickTop="1" x14ac:dyDescent="0.25">
      <c r="B56" s="160" t="s">
        <v>68</v>
      </c>
      <c r="C56" s="60" t="s">
        <v>45</v>
      </c>
      <c r="D56" s="61" t="s">
        <v>2</v>
      </c>
      <c r="E56" s="62" t="s">
        <v>1</v>
      </c>
      <c r="F56" s="63" t="s">
        <v>46</v>
      </c>
      <c r="G56" s="64" t="s">
        <v>47</v>
      </c>
    </row>
    <row r="57" spans="2:7" ht="15.75" x14ac:dyDescent="0.25">
      <c r="B57" s="92" t="s">
        <v>69</v>
      </c>
      <c r="C57" s="65" t="s">
        <v>164</v>
      </c>
      <c r="D57" s="66">
        <v>7.1</v>
      </c>
      <c r="E57" s="67" t="s">
        <v>165</v>
      </c>
      <c r="F57" s="68">
        <v>187</v>
      </c>
      <c r="G57" s="69">
        <f>ROUND(D57*F57,2)</f>
        <v>1327.7</v>
      </c>
    </row>
    <row r="58" spans="2:7" ht="15.75" x14ac:dyDescent="0.25">
      <c r="B58" s="92" t="s">
        <v>72</v>
      </c>
      <c r="C58" s="80" t="s">
        <v>166</v>
      </c>
      <c r="D58" s="66">
        <v>15</v>
      </c>
      <c r="E58" s="67" t="s">
        <v>60</v>
      </c>
      <c r="F58" s="68">
        <v>2200</v>
      </c>
      <c r="G58" s="69">
        <f>F58*0.15</f>
        <v>330</v>
      </c>
    </row>
    <row r="59" spans="2:7" ht="15.75" x14ac:dyDescent="0.25">
      <c r="B59" s="92" t="s">
        <v>75</v>
      </c>
      <c r="C59" s="65" t="s">
        <v>167</v>
      </c>
      <c r="D59" s="66">
        <v>1</v>
      </c>
      <c r="E59" s="67" t="s">
        <v>168</v>
      </c>
      <c r="F59" s="68">
        <v>125</v>
      </c>
      <c r="G59" s="69">
        <f>D59*F59</f>
        <v>125</v>
      </c>
    </row>
    <row r="60" spans="2:7" ht="15.75" x14ac:dyDescent="0.25">
      <c r="B60" s="92" t="s">
        <v>78</v>
      </c>
      <c r="C60" s="65" t="s">
        <v>169</v>
      </c>
      <c r="D60" s="66">
        <v>1</v>
      </c>
      <c r="E60" s="67" t="s">
        <v>168</v>
      </c>
      <c r="F60" s="68">
        <v>87.5</v>
      </c>
      <c r="G60" s="69">
        <f>D60*F60</f>
        <v>87.5</v>
      </c>
    </row>
    <row r="61" spans="2:7" ht="15.75" x14ac:dyDescent="0.25">
      <c r="B61" s="92" t="s">
        <v>170</v>
      </c>
      <c r="C61" s="65" t="s">
        <v>171</v>
      </c>
      <c r="D61" s="66">
        <v>1</v>
      </c>
      <c r="E61" s="67" t="s">
        <v>113</v>
      </c>
      <c r="F61" s="68">
        <v>600</v>
      </c>
      <c r="G61" s="69">
        <f>D61*F61</f>
        <v>600</v>
      </c>
    </row>
    <row r="62" spans="2:7" ht="15.75" x14ac:dyDescent="0.25">
      <c r="B62" s="92" t="s">
        <v>172</v>
      </c>
      <c r="C62" s="65" t="s">
        <v>173</v>
      </c>
      <c r="D62" s="66">
        <v>1</v>
      </c>
      <c r="E62" s="67" t="s">
        <v>168</v>
      </c>
      <c r="F62" s="68">
        <v>6850</v>
      </c>
      <c r="G62" s="69">
        <f>D62*F62</f>
        <v>6850</v>
      </c>
    </row>
    <row r="63" spans="2:7" ht="15.75" x14ac:dyDescent="0.25">
      <c r="B63" s="213"/>
      <c r="C63" s="74"/>
      <c r="D63" s="75"/>
      <c r="E63" s="76"/>
      <c r="F63" s="77"/>
      <c r="G63" s="78"/>
    </row>
    <row r="64" spans="2:7" ht="15.75" x14ac:dyDescent="0.25">
      <c r="B64" s="213"/>
      <c r="C64" s="254"/>
      <c r="D64" s="255" t="s">
        <v>174</v>
      </c>
      <c r="E64" s="256"/>
      <c r="F64" s="68"/>
      <c r="G64" s="79">
        <f>SUM(G57:G63)</f>
        <v>9320.2000000000007</v>
      </c>
    </row>
    <row r="65" spans="2:7" ht="15.75" x14ac:dyDescent="0.25">
      <c r="B65" s="213"/>
      <c r="C65" s="70" t="s">
        <v>52</v>
      </c>
      <c r="D65" s="66">
        <v>54</v>
      </c>
      <c r="E65" s="67" t="s">
        <v>175</v>
      </c>
      <c r="F65" s="68"/>
      <c r="G65" s="79"/>
    </row>
    <row r="66" spans="2:7" ht="15.75" x14ac:dyDescent="0.25">
      <c r="B66" s="92" t="s">
        <v>155</v>
      </c>
      <c r="C66" s="65"/>
      <c r="D66" s="66"/>
      <c r="E66" s="67"/>
      <c r="F66" s="72"/>
      <c r="G66" s="79"/>
    </row>
    <row r="67" spans="2:7" ht="16.5" thickBot="1" x14ac:dyDescent="0.3">
      <c r="B67" s="214"/>
      <c r="C67" s="254"/>
      <c r="D67" s="257"/>
      <c r="E67" s="254"/>
      <c r="F67" s="71"/>
      <c r="G67" s="83"/>
    </row>
    <row r="68" spans="2:7" ht="17.25" thickTop="1" thickBot="1" x14ac:dyDescent="0.3">
      <c r="B68" s="120"/>
      <c r="C68" s="84" t="s">
        <v>55</v>
      </c>
      <c r="D68" s="85"/>
      <c r="E68" s="86"/>
      <c r="F68" s="87"/>
      <c r="G68" s="88">
        <f>G64/D65</f>
        <v>172.59629629629632</v>
      </c>
    </row>
    <row r="69" spans="2:7" ht="15.75" thickTop="1" x14ac:dyDescent="0.25"/>
  </sheetData>
  <mergeCells count="2">
    <mergeCell ref="B20:F20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Aceras y Contenes</vt:lpstr>
      <vt:lpstr>Hoja1</vt:lpstr>
      <vt:lpstr>Hoja2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2022-11-17T12:39:46Z</cp:lastPrinted>
  <dcterms:created xsi:type="dcterms:W3CDTF">2012-10-02T15:50:49Z</dcterms:created>
  <dcterms:modified xsi:type="dcterms:W3CDTF">2022-11-18T17:04:51Z</dcterms:modified>
</cp:coreProperties>
</file>