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D8BD6424-B10E-4221-BFE5-0B49D0382DA4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Contenes'!$A$1:$F$60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8" i="21" l="1"/>
  <c r="F13" i="21" l="1"/>
  <c r="F16" i="21" l="1"/>
  <c r="F14" i="21" l="1"/>
  <c r="F15" i="21" l="1"/>
  <c r="F31" i="21"/>
  <c r="F32" i="21" s="1"/>
  <c r="F28" i="21"/>
  <c r="F27" i="21"/>
  <c r="F12" i="21"/>
  <c r="F17" i="21" s="1"/>
  <c r="F29" i="21" l="1"/>
  <c r="C22" i="21"/>
  <c r="F22" i="21" s="1"/>
  <c r="C20" i="21"/>
  <c r="F20" i="21" l="1"/>
  <c r="C23" i="21"/>
  <c r="F23" i="21" s="1"/>
  <c r="C21" i="21"/>
  <c r="F21" i="21" s="1"/>
  <c r="G91" i="22"/>
  <c r="G90" i="22"/>
  <c r="G89" i="22"/>
  <c r="G88" i="22"/>
  <c r="G87" i="22"/>
  <c r="G86" i="22"/>
  <c r="G85" i="22"/>
  <c r="G84" i="22"/>
  <c r="F24" i="21" l="1"/>
  <c r="F34" i="21" s="1"/>
  <c r="G93" i="22"/>
  <c r="F40" i="21" l="1"/>
  <c r="F36" i="21"/>
  <c r="F41" i="21"/>
  <c r="F45" i="21"/>
  <c r="F42" i="21"/>
  <c r="F44" i="21"/>
  <c r="F39" i="21"/>
  <c r="F43" i="21"/>
  <c r="E78" i="22"/>
  <c r="F78" i="22" s="1"/>
  <c r="F77" i="22"/>
  <c r="G64" i="22"/>
  <c r="F46" i="21" l="1"/>
  <c r="F48" i="21" s="1"/>
  <c r="F50" i="21" s="1"/>
  <c r="F52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<sst xmlns="http://schemas.openxmlformats.org/spreadsheetml/2006/main" count="234" uniqueCount="161">
  <si>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</si>
  <si>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</si>
  <si>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</si>
  <si>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</si>
  <si>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</si>
  <si>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</si>
  <si>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</si>
  <si>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</si>
  <si>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</si>
  <si>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</si>
  <si>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</si>
  <si>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</si>
  <si>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</si>
  <si>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</si>
  <si>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</si>
  <si>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</si>
  <si>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</si>
  <si>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</si>
  <si>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</si>
  <si>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</si>
  <si>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</si>
  <si>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</si>
  <si>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</si>
  <si>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</si>
  <si>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</si>
  <si>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</si>
  <si>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</si>
  <si>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</si>
  <si>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</si>
  <si>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</si>
  <si>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</si>
  <si>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</si>
  <si>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</si>
  <si>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</si>
  <si>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</si>
  <si>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</si>
  <si>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</si>
  <si>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</si>
  <si>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</si>
  <si>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</si>
  <si>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</si>
  <si>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</si>
  <si>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</si>
  <si>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</si>
  <si>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</si>
  <si>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</si>
  <si>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</si>
  <si>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</si>
  <si>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</si>
  <si>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</si>
  <si>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</si>
  <si>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</si>
  <si>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</si>
  <si>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</si>
  <si>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</si>
  <si>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</si>
  <si>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</si>
  <si>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</si>
  <si>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</si>
  <si>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</si>
  <si>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</si>
  <si>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</si>
  <si>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</si>
  <si>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</si>
  <si>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</si>
  <si>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</si>
  <si>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</si>
  <si>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</si>
  <si>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</si>
  <si>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</si>
  <si>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</si>
  <si>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</si>
  <si>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</si>
  <si>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</si>
  <si>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</si>
  <si>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</si>
  <si>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</si>
  <si>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</si>
  <si>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</si>
  <si>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</si>
  <si>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</si>
  <si>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</si>
  <si>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</si>
  <si>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</si>
  <si>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</si>
  <si>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</si>
  <si>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</si>
  <si>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</si>
  <si>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</si>
  <si>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</si>
  <si>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</si>
  <si>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</si>
  <si>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</si>
  <si>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</si>
  <si>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</si>
  <si>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</si>
  <si>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</si>
  <si>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</si>
  <si>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</si>
  <si>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</si>
  <si>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</si>
  <si>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</si>
  <si>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</si>
  <si>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</si>
  <si>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</si>
  <si>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</si>
  <si>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</si>
  <si>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</si>
  <si>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</si>
  <si>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</si>
  <si>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</si>
  <si>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</si>
  <si>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</si>
  <si>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</si>
  <si>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</si>
  <si>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</si>
  <si>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</si>
  <si>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</si>
  <si>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</si>
  <si>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</si>
  <si>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</si>
  <si>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</si>
  <si>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</si>
  <si>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</si>
  <si>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</si>
  <si>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</si>
  <si>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</si>
  <si>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</si>
  <si>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</si>
  <si>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</si>
  <si>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</si>
  <si>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</si>
  <si>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</si>
  <si>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</si>
  <si>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</si>
  <si>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</si>
  <si>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</si>
  <si>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</si>
  <si>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</si>
  <si>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</si>
  <si>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</si>
  <si>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</si>
  <si>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</si>
  <si>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</si>
  <si>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KM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</si>
  <si>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</si>
  <si>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</si>
  <si>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</si>
  <si>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</si>
  <si>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</si>
  <si>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</si>
  <si>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</si>
  <si>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</si>
  <si>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</si>
  <si>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P:A</t>
  </si>
  <si>
    <t>UBICACION: Naranjo Dulce</t>
  </si>
  <si>
    <t>Desmonte de capa vegetal</t>
  </si>
  <si>
    <t>Fecha 08-02-2023</t>
  </si>
  <si>
    <t xml:space="preserve">PRESUPUESTO :  Construccion Aceras y Contenes </t>
  </si>
  <si>
    <t>Construcción de Contenes (0.45x0.30x0.15)    f'c = 180 kg/cm², C/ligadora.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</si>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</sst>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80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5" fillId="0" borderId="40" xfId="0" applyFont="1" applyBorder="1" applyAlignment="1">
      <alignment horizontal="left" wrapText="1"/>
    </xf>
    <xf numFmtId="168" fontId="5" fillId="0" borderId="45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0" fillId="0" borderId="0" xfId="150" applyFont="1" applyFill="1" applyBorder="1"/>
    <xf numFmtId="168" fontId="5" fillId="0" borderId="53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5" xfId="0" applyFont="1" applyFill="1" applyBorder="1" applyAlignment="1">
      <alignment horizontal="center" vertical="top"/>
    </xf>
    <xf numFmtId="0" fontId="6" fillId="25" borderId="56" xfId="0" applyFont="1" applyFill="1" applyBorder="1" applyAlignment="1">
      <alignment horizontal="center" vertical="top"/>
    </xf>
    <xf numFmtId="0" fontId="6" fillId="25" borderId="57" xfId="0" applyFont="1" applyFill="1" applyBorder="1" applyAlignment="1">
      <alignment horizontal="center" vertical="top"/>
    </xf>
    <xf numFmtId="168" fontId="5" fillId="0" borderId="58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4" fontId="5" fillId="0" borderId="19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 vertical="top"/>
    </xf>
    <xf numFmtId="164" fontId="6" fillId="25" borderId="56" xfId="150" applyFont="1" applyFill="1" applyBorder="1" applyAlignment="1">
      <alignment horizontal="center" vertical="top"/>
    </xf>
    <xf numFmtId="164" fontId="6" fillId="25" borderId="57" xfId="150" applyFont="1" applyFill="1" applyBorder="1" applyAlignment="1">
      <alignment horizontal="center" vertical="top"/>
    </xf>
    <xf numFmtId="0" fontId="5" fillId="0" borderId="59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59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4" xfId="0" applyFont="1" applyFill="1" applyBorder="1" applyAlignment="1">
      <alignment horizontal="center" wrapText="1"/>
    </xf>
    <xf numFmtId="0" fontId="0" fillId="3" borderId="0" xfId="0" applyFill="1"/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right"/>
    </xf>
    <xf numFmtId="166" fontId="5" fillId="2" borderId="19" xfId="0" applyNumberFormat="1" applyFont="1" applyFill="1" applyBorder="1" applyAlignment="1">
      <alignment horizontal="center"/>
    </xf>
    <xf numFmtId="166" fontId="5" fillId="0" borderId="54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39" fontId="36" fillId="0" borderId="51" xfId="144" applyFont="1" applyBorder="1" applyAlignment="1">
      <alignment horizontal="center"/>
    </xf>
    <xf numFmtId="39" fontId="36" fillId="0" borderId="52" xfId="144" applyFont="1" applyBorder="1" applyAlignment="1">
      <alignment horizontal="center" vertical="top"/>
    </xf>
    <xf numFmtId="39" fontId="36" fillId="0" borderId="52" xfId="144" applyFont="1" applyBorder="1" applyAlignment="1">
      <alignment horizontal="right"/>
    </xf>
    <xf numFmtId="39" fontId="36" fillId="0" borderId="52" xfId="144" applyFont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66" fontId="5" fillId="0" borderId="19" xfId="112" applyNumberFormat="1" applyFont="1" applyFill="1" applyBorder="1" applyAlignment="1">
      <alignment horizontal="right"/>
    </xf>
    <xf numFmtId="175" fontId="37" fillId="0" borderId="51" xfId="144" applyNumberFormat="1" applyFont="1" applyBorder="1" applyAlignment="1">
      <alignment horizontal="center" vertical="top"/>
    </xf>
    <xf numFmtId="39" fontId="37" fillId="0" borderId="52" xfId="144" applyFont="1" applyBorder="1" applyAlignment="1">
      <alignment vertical="top" wrapText="1"/>
    </xf>
    <xf numFmtId="39" fontId="37" fillId="0" borderId="52" xfId="144" applyFont="1" applyBorder="1" applyAlignment="1">
      <alignment horizontal="right"/>
    </xf>
    <xf numFmtId="39" fontId="37" fillId="0" borderId="52" xfId="144" applyFont="1" applyBorder="1" applyAlignment="1">
      <alignment horizontal="center"/>
    </xf>
    <xf numFmtId="166" fontId="5" fillId="0" borderId="50" xfId="112" applyNumberFormat="1" applyFont="1" applyFill="1" applyBorder="1" applyAlignment="1">
      <alignment horizontal="center"/>
    </xf>
    <xf numFmtId="166" fontId="5" fillId="2" borderId="59" xfId="112" applyNumberFormat="1" applyFont="1" applyFill="1" applyBorder="1" applyAlignment="1">
      <alignment horizontal="right" vertical="center"/>
    </xf>
    <xf numFmtId="166" fontId="5" fillId="0" borderId="60" xfId="112" applyNumberFormat="1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top" wrapText="1"/>
    </xf>
    <xf numFmtId="0" fontId="38" fillId="4" borderId="52" xfId="0" applyFont="1" applyFill="1" applyBorder="1" applyAlignment="1">
      <alignment horizontal="center"/>
    </xf>
    <xf numFmtId="4" fontId="5" fillId="4" borderId="52" xfId="0" applyNumberFormat="1" applyFont="1" applyFill="1" applyBorder="1" applyAlignment="1">
      <alignment horizontal="right" wrapText="1"/>
    </xf>
    <xf numFmtId="0" fontId="7" fillId="4" borderId="52" xfId="0" applyFont="1" applyFill="1" applyBorder="1" applyAlignment="1">
      <alignment horizontal="center"/>
    </xf>
    <xf numFmtId="4" fontId="7" fillId="4" borderId="52" xfId="0" applyNumberFormat="1" applyFont="1" applyFill="1" applyBorder="1" applyAlignment="1">
      <alignment horizontal="center"/>
    </xf>
    <xf numFmtId="166" fontId="5" fillId="0" borderId="52" xfId="112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75" fontId="6" fillId="27" borderId="36" xfId="0" applyNumberFormat="1" applyFont="1" applyFill="1" applyBorder="1" applyAlignment="1">
      <alignment horizontal="center"/>
    </xf>
    <xf numFmtId="0" fontId="5" fillId="0" borderId="53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10" fontId="5" fillId="0" borderId="1" xfId="0" applyNumberFormat="1" applyFont="1" applyBorder="1" applyAlignment="1">
      <alignment horizontal="right"/>
    </xf>
    <xf numFmtId="4" fontId="5" fillId="4" borderId="46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right"/>
    </xf>
    <xf numFmtId="0" fontId="0" fillId="0" borderId="2" xfId="0" applyBorder="1"/>
    <xf numFmtId="0" fontId="5" fillId="0" borderId="51" xfId="0" applyFont="1" applyBorder="1" applyAlignment="1">
      <alignment horizontal="center" vertical="top"/>
    </xf>
    <xf numFmtId="10" fontId="5" fillId="0" borderId="52" xfId="0" applyNumberFormat="1" applyFont="1" applyBorder="1" applyAlignment="1">
      <alignment horizontal="right"/>
    </xf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0" fontId="0" fillId="0" borderId="3" xfId="0" applyBorder="1"/>
    <xf numFmtId="4" fontId="6" fillId="27" borderId="56" xfId="0" applyNumberFormat="1" applyFont="1" applyFill="1" applyBorder="1" applyAlignment="1">
      <alignment horizontal="right"/>
    </xf>
    <xf numFmtId="4" fontId="6" fillId="27" borderId="57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right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4" fontId="6" fillId="27" borderId="5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27" borderId="61" xfId="0" applyFont="1" applyFill="1" applyBorder="1" applyAlignment="1">
      <alignment horizontal="center"/>
    </xf>
    <xf numFmtId="0" fontId="6" fillId="27" borderId="63" xfId="0" applyFont="1" applyFill="1" applyBorder="1" applyAlignment="1">
      <alignment horizontal="center"/>
    </xf>
    <xf numFmtId="0" fontId="6" fillId="27" borderId="6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1" xfId="0" applyNumberFormat="1" applyFont="1" applyFill="1" applyBorder="1" applyAlignment="1">
      <alignment horizontal="center"/>
    </xf>
    <xf numFmtId="4" fontId="6" fillId="27" borderId="62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313765</xdr:colOff>
      <xdr:row>1</xdr:row>
      <xdr:rowOff>55595</xdr:rowOff>
    </xdr:from>
    <xdr:to>
      <xdr:col>5</xdr:col>
      <xdr:colOff>1045613</xdr:colOff>
      <xdr:row>4</xdr:row>
      <xdr:rowOff>87478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7853" y="246095"/>
          <a:ext cx="731848" cy="60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view="pageBreakPreview" zoomScale="85" zoomScaleNormal="85" zoomScaleSheetLayoutView="85" workbookViewId="0">
      <selection activeCell="B16" sqref="B16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3" customWidth="1"/>
    <col min="4" max="4" width="8.7109375" style="1" customWidth="1"/>
    <col min="5" max="5" width="15" style="3" customWidth="1"/>
    <col min="6" max="6" width="18.5703125" style="142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63"/>
      <c r="B1" s="140"/>
      <c r="C1" s="164"/>
      <c r="D1" s="165"/>
      <c r="E1" s="164"/>
      <c r="F1" s="166"/>
    </row>
    <row r="2" spans="1:31" x14ac:dyDescent="0.25">
      <c r="A2" s="264" t="s">
        <v>23</v>
      </c>
      <c r="B2" s="265"/>
      <c r="C2" s="265"/>
      <c r="D2" s="265"/>
      <c r="E2" s="265"/>
      <c r="F2" s="266"/>
    </row>
    <row r="3" spans="1:31" x14ac:dyDescent="0.25">
      <c r="A3" s="267" t="s">
        <v>24</v>
      </c>
      <c r="B3" s="268"/>
      <c r="C3" s="268"/>
      <c r="D3" s="268"/>
      <c r="E3" s="268"/>
      <c r="F3" s="269"/>
    </row>
    <row r="4" spans="1:31" x14ac:dyDescent="0.25">
      <c r="A4" s="264" t="s">
        <v>21</v>
      </c>
      <c r="B4" s="265"/>
      <c r="C4" s="265"/>
      <c r="D4" s="265"/>
      <c r="E4" s="265"/>
      <c r="F4" s="266"/>
    </row>
    <row r="5" spans="1:31" ht="15.75" thickBot="1" x14ac:dyDescent="0.3">
      <c r="A5" s="267" t="s">
        <v>153</v>
      </c>
      <c r="B5" s="268"/>
      <c r="C5" s="268"/>
      <c r="D5" s="268"/>
      <c r="E5" s="268"/>
      <c r="F5" s="269"/>
    </row>
    <row r="6" spans="1:31" ht="15.75" thickBot="1" x14ac:dyDescent="0.3">
      <c r="A6" s="273" t="s">
        <v>158</v>
      </c>
      <c r="B6" s="274"/>
      <c r="C6" s="274"/>
      <c r="D6" s="275" t="s">
        <v>127</v>
      </c>
      <c r="E6" s="276"/>
      <c r="F6" s="167">
        <v>3500000.000026599</v>
      </c>
      <c r="G6" s="143"/>
    </row>
    <row r="7" spans="1:31" ht="15.75" thickBot="1" x14ac:dyDescent="0.3">
      <c r="A7" s="270" t="s">
        <v>155</v>
      </c>
      <c r="B7" s="271"/>
      <c r="C7" s="271"/>
      <c r="D7" s="271"/>
      <c r="E7" s="271"/>
      <c r="F7" s="272"/>
    </row>
    <row r="8" spans="1:31" ht="15.75" thickBot="1" x14ac:dyDescent="0.3">
      <c r="A8" s="168"/>
      <c r="B8" s="5"/>
      <c r="C8" s="169"/>
      <c r="D8" s="170"/>
      <c r="E8" s="171"/>
      <c r="F8" s="172" t="s">
        <v>157</v>
      </c>
    </row>
    <row r="9" spans="1:31" s="176" customFormat="1" ht="15.75" thickBot="1" x14ac:dyDescent="0.3">
      <c r="A9" s="173" t="s">
        <v>9</v>
      </c>
      <c r="B9" s="174" t="s">
        <v>0</v>
      </c>
      <c r="C9" s="174" t="s">
        <v>2</v>
      </c>
      <c r="D9" s="174" t="s">
        <v>1</v>
      </c>
      <c r="E9" s="174" t="s">
        <v>10</v>
      </c>
      <c r="F9" s="175" t="s">
        <v>11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76" customFormat="1" ht="15.75" thickBot="1" x14ac:dyDescent="0.3">
      <c r="A10" s="177"/>
      <c r="B10" s="10"/>
      <c r="C10" s="178"/>
      <c r="D10" s="179"/>
      <c r="E10" s="178"/>
      <c r="F10" s="18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76" customFormat="1" ht="15.75" thickBot="1" x14ac:dyDescent="0.3">
      <c r="A11" s="146">
        <v>1</v>
      </c>
      <c r="B11" s="147" t="s">
        <v>22</v>
      </c>
      <c r="C11" s="147"/>
      <c r="D11" s="147"/>
      <c r="E11" s="147"/>
      <c r="F11" s="14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76" customFormat="1" x14ac:dyDescent="0.25">
      <c r="A12" s="144">
        <v>1.1000000000000001</v>
      </c>
      <c r="B12" s="145" t="s">
        <v>41</v>
      </c>
      <c r="C12" s="181">
        <v>1</v>
      </c>
      <c r="D12" s="182" t="s">
        <v>16</v>
      </c>
      <c r="E12" s="181"/>
      <c r="F12" s="183">
        <f>C12*E12</f>
        <v>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76" customFormat="1" x14ac:dyDescent="0.25">
      <c r="A13" s="144">
        <v>1.2</v>
      </c>
      <c r="B13" s="145" t="s">
        <v>156</v>
      </c>
      <c r="C13" s="181">
        <v>1</v>
      </c>
      <c r="D13" s="182" t="s">
        <v>16</v>
      </c>
      <c r="E13" s="181"/>
      <c r="F13" s="183">
        <f>C13*E13</f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76" customFormat="1" x14ac:dyDescent="0.25">
      <c r="A14" s="141">
        <v>1.3</v>
      </c>
      <c r="B14" s="11" t="s">
        <v>143</v>
      </c>
      <c r="C14" s="184">
        <v>1</v>
      </c>
      <c r="D14" s="185" t="s">
        <v>144</v>
      </c>
      <c r="E14" s="186"/>
      <c r="F14" s="187">
        <f>C14*E14</f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5">
      <c r="A15" s="188">
        <v>1.4</v>
      </c>
      <c r="B15" s="9" t="s">
        <v>26</v>
      </c>
      <c r="C15" s="189">
        <v>1</v>
      </c>
      <c r="D15" s="245" t="s">
        <v>16</v>
      </c>
      <c r="E15" s="189"/>
      <c r="F15" s="190">
        <f>E15</f>
        <v>0</v>
      </c>
    </row>
    <row r="16" spans="1:31" ht="15.75" thickBot="1" x14ac:dyDescent="0.3">
      <c r="A16" s="188">
        <v>1.5</v>
      </c>
      <c r="B16" s="9" t="s">
        <v>160</v>
      </c>
      <c r="C16" s="189">
        <v>2</v>
      </c>
      <c r="D16" s="245" t="s">
        <v>154</v>
      </c>
      <c r="E16" s="189"/>
      <c r="F16" s="190">
        <f>E16*C16</f>
        <v>0</v>
      </c>
    </row>
    <row r="17" spans="1:31" s="176" customFormat="1" ht="15.75" thickBot="1" x14ac:dyDescent="0.3">
      <c r="A17" s="191"/>
      <c r="B17" s="191" t="s">
        <v>35</v>
      </c>
      <c r="C17" s="191"/>
      <c r="D17" s="191"/>
      <c r="E17" s="191"/>
      <c r="F17" s="192">
        <f>SUM(F12:F16)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76" customFormat="1" ht="15.75" thickBot="1" x14ac:dyDescent="0.3">
      <c r="A18" s="193"/>
      <c r="B18" s="194"/>
      <c r="C18" s="195"/>
      <c r="D18" s="196"/>
      <c r="E18" s="197"/>
      <c r="F18" s="19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176" customFormat="1" ht="15.75" thickBot="1" x14ac:dyDescent="0.3">
      <c r="A19" s="146">
        <v>2</v>
      </c>
      <c r="B19" s="147" t="s">
        <v>28</v>
      </c>
      <c r="C19" s="147"/>
      <c r="D19" s="147"/>
      <c r="E19" s="147"/>
      <c r="F19" s="148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76" customFormat="1" x14ac:dyDescent="0.25">
      <c r="A20" s="144">
        <v>2.1</v>
      </c>
      <c r="B20" s="157" t="s">
        <v>32</v>
      </c>
      <c r="C20" s="199">
        <f>C27*1.45*0.2</f>
        <v>381.52591110000003</v>
      </c>
      <c r="D20" s="182" t="s">
        <v>15</v>
      </c>
      <c r="E20" s="181"/>
      <c r="F20" s="183">
        <f t="shared" ref="F20:F31" si="0">C20*E20</f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76" customFormat="1" ht="30" x14ac:dyDescent="0.25">
      <c r="A21" s="141">
        <v>2.2000000000000002</v>
      </c>
      <c r="B21" s="9" t="s">
        <v>31</v>
      </c>
      <c r="C21" s="184">
        <f>C20*0.2</f>
        <v>76.305182220000006</v>
      </c>
      <c r="D21" s="185" t="s">
        <v>15</v>
      </c>
      <c r="E21" s="186"/>
      <c r="F21" s="187">
        <f t="shared" si="0"/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76" customFormat="1" x14ac:dyDescent="0.25">
      <c r="A22" s="141">
        <v>2.2999999999999998</v>
      </c>
      <c r="B22" s="9" t="s">
        <v>33</v>
      </c>
      <c r="C22" s="7">
        <f>1150*0.2*0.45*0.15</f>
        <v>15.524999999999999</v>
      </c>
      <c r="D22" s="8" t="s">
        <v>15</v>
      </c>
      <c r="E22" s="186"/>
      <c r="F22" s="187">
        <f t="shared" si="0"/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176" customFormat="1" ht="15.75" thickBot="1" x14ac:dyDescent="0.3">
      <c r="A23" s="141">
        <v>2.4</v>
      </c>
      <c r="B23" s="11" t="s">
        <v>29</v>
      </c>
      <c r="C23" s="184">
        <f>(C20*1.21)</f>
        <v>461.64635243100003</v>
      </c>
      <c r="D23" s="185" t="s">
        <v>15</v>
      </c>
      <c r="E23" s="186"/>
      <c r="F23" s="187">
        <f>C23*E23</f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176" customFormat="1" ht="15.75" thickBot="1" x14ac:dyDescent="0.3">
      <c r="A24" s="191"/>
      <c r="B24" s="191" t="s">
        <v>36</v>
      </c>
      <c r="C24" s="191"/>
      <c r="D24" s="191"/>
      <c r="E24" s="191"/>
      <c r="F24" s="192">
        <f>SUM(F20:F23)</f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76" customFormat="1" ht="15.75" thickBot="1" x14ac:dyDescent="0.3">
      <c r="A25" s="200"/>
      <c r="B25" s="201"/>
      <c r="C25" s="202"/>
      <c r="D25" s="203"/>
      <c r="E25" s="197"/>
      <c r="F25" s="20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176" customFormat="1" ht="15.75" thickBot="1" x14ac:dyDescent="0.3">
      <c r="A26" s="146">
        <v>3</v>
      </c>
      <c r="B26" s="147" t="s">
        <v>38</v>
      </c>
      <c r="C26" s="147"/>
      <c r="D26" s="147"/>
      <c r="E26" s="147"/>
      <c r="F26" s="148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176" customFormat="1" ht="34.5" customHeight="1" x14ac:dyDescent="0.25">
      <c r="A27" s="144">
        <v>3.1</v>
      </c>
      <c r="B27" s="150" t="s">
        <v>30</v>
      </c>
      <c r="C27" s="151">
        <v>1315.6065900000001</v>
      </c>
      <c r="D27" s="152" t="s">
        <v>145</v>
      </c>
      <c r="E27" s="181"/>
      <c r="F27" s="183">
        <f t="shared" si="0"/>
        <v>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176" customFormat="1" ht="39" customHeight="1" thickBot="1" x14ac:dyDescent="0.3">
      <c r="A28" s="149">
        <v>3.2</v>
      </c>
      <c r="B28" s="160" t="s">
        <v>159</v>
      </c>
      <c r="C28" s="161">
        <f>C27</f>
        <v>1315.6065900000001</v>
      </c>
      <c r="D28" s="162" t="s">
        <v>8</v>
      </c>
      <c r="E28" s="205"/>
      <c r="F28" s="206">
        <f t="shared" si="0"/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176" customFormat="1" ht="15.75" thickBot="1" x14ac:dyDescent="0.3">
      <c r="A29" s="191"/>
      <c r="B29" s="191" t="s">
        <v>37</v>
      </c>
      <c r="C29" s="191"/>
      <c r="D29" s="191"/>
      <c r="E29" s="191"/>
      <c r="F29" s="192">
        <f>SUM(F27:F28)</f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176" customFormat="1" ht="15.75" thickBot="1" x14ac:dyDescent="0.3">
      <c r="A30" s="207"/>
      <c r="B30" s="208"/>
      <c r="C30" s="209"/>
      <c r="D30" s="210"/>
      <c r="E30" s="211"/>
      <c r="F30" s="20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76" customFormat="1" ht="15.75" thickBot="1" x14ac:dyDescent="0.3">
      <c r="A31" s="146">
        <v>4</v>
      </c>
      <c r="B31" s="147" t="s">
        <v>27</v>
      </c>
      <c r="C31" s="147">
        <v>1</v>
      </c>
      <c r="D31" s="147" t="s">
        <v>16</v>
      </c>
      <c r="E31" s="158"/>
      <c r="F31" s="159">
        <f t="shared" si="0"/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5.75" thickBot="1" x14ac:dyDescent="0.3">
      <c r="A32" s="191"/>
      <c r="B32" s="191" t="s">
        <v>39</v>
      </c>
      <c r="C32" s="191"/>
      <c r="D32" s="191"/>
      <c r="E32" s="191"/>
      <c r="F32" s="192">
        <f>SUM(F31)</f>
        <v>0</v>
      </c>
    </row>
    <row r="33" spans="1:7" ht="15.75" thickBot="1" x14ac:dyDescent="0.3">
      <c r="A33" s="154"/>
      <c r="B33" s="155"/>
      <c r="C33" s="212"/>
      <c r="D33" s="213"/>
      <c r="E33" s="214"/>
      <c r="F33" s="187"/>
    </row>
    <row r="34" spans="1:7" ht="15.75" thickBot="1" x14ac:dyDescent="0.3">
      <c r="A34" s="249" t="s">
        <v>12</v>
      </c>
      <c r="B34" s="250"/>
      <c r="C34" s="250"/>
      <c r="D34" s="250"/>
      <c r="E34" s="251"/>
      <c r="F34" s="215">
        <f>F17+F24+F32+F29</f>
        <v>0</v>
      </c>
    </row>
    <row r="35" spans="1:7" x14ac:dyDescent="0.25">
      <c r="A35" s="216"/>
      <c r="B35" s="156"/>
      <c r="C35" s="217"/>
      <c r="D35" s="218"/>
      <c r="E35" s="217"/>
      <c r="F35" s="190"/>
    </row>
    <row r="36" spans="1:7" x14ac:dyDescent="0.25">
      <c r="A36" s="188"/>
      <c r="B36" s="14" t="s">
        <v>20</v>
      </c>
      <c r="C36" s="219">
        <v>0.05</v>
      </c>
      <c r="D36" s="222"/>
      <c r="E36" s="189"/>
      <c r="F36" s="220">
        <f>C36*F34</f>
        <v>0</v>
      </c>
      <c r="G36" s="221"/>
    </row>
    <row r="37" spans="1:7" x14ac:dyDescent="0.25">
      <c r="A37" s="188"/>
      <c r="B37" s="14"/>
      <c r="C37" s="219"/>
      <c r="D37" s="222"/>
      <c r="E37" s="189"/>
      <c r="F37" s="220"/>
      <c r="G37" s="221"/>
    </row>
    <row r="38" spans="1:7" x14ac:dyDescent="0.25">
      <c r="A38" s="188"/>
      <c r="B38" s="13" t="s">
        <v>3</v>
      </c>
      <c r="C38" s="189"/>
      <c r="D38" s="222"/>
      <c r="E38" s="189"/>
      <c r="F38" s="220"/>
    </row>
    <row r="39" spans="1:7" x14ac:dyDescent="0.25">
      <c r="A39" s="188"/>
      <c r="B39" s="12" t="s">
        <v>4</v>
      </c>
      <c r="C39" s="223">
        <v>0.1</v>
      </c>
      <c r="D39" s="222"/>
      <c r="E39" s="189"/>
      <c r="F39" s="190">
        <f>C39*F34</f>
        <v>0</v>
      </c>
    </row>
    <row r="40" spans="1:7" x14ac:dyDescent="0.25">
      <c r="A40" s="188"/>
      <c r="B40" s="12" t="s">
        <v>5</v>
      </c>
      <c r="C40" s="219">
        <v>0.03</v>
      </c>
      <c r="D40" s="222"/>
      <c r="E40" s="189"/>
      <c r="F40" s="190">
        <f>C40*F34</f>
        <v>0</v>
      </c>
    </row>
    <row r="41" spans="1:7" x14ac:dyDescent="0.25">
      <c r="A41" s="188"/>
      <c r="B41" s="12" t="s">
        <v>18</v>
      </c>
      <c r="C41" s="219">
        <v>0.04</v>
      </c>
      <c r="D41" s="222"/>
      <c r="E41" s="189"/>
      <c r="F41" s="190">
        <f>C41*F34</f>
        <v>0</v>
      </c>
    </row>
    <row r="42" spans="1:7" x14ac:dyDescent="0.25">
      <c r="A42" s="188"/>
      <c r="B42" s="12" t="s">
        <v>17</v>
      </c>
      <c r="C42" s="219">
        <v>0.01</v>
      </c>
      <c r="D42" s="222"/>
      <c r="E42" s="189"/>
      <c r="F42" s="190">
        <f>C42*F34</f>
        <v>0</v>
      </c>
    </row>
    <row r="43" spans="1:7" x14ac:dyDescent="0.25">
      <c r="A43" s="188"/>
      <c r="B43" s="12" t="s">
        <v>6</v>
      </c>
      <c r="C43" s="219">
        <v>0.01</v>
      </c>
      <c r="D43" s="222"/>
      <c r="E43" s="189"/>
      <c r="F43" s="190">
        <f>C43*F34</f>
        <v>0</v>
      </c>
    </row>
    <row r="44" spans="1:7" x14ac:dyDescent="0.25">
      <c r="A44" s="188"/>
      <c r="B44" s="12" t="s">
        <v>40</v>
      </c>
      <c r="C44" s="219">
        <v>1E-3</v>
      </c>
      <c r="D44" s="222"/>
      <c r="E44" s="189"/>
      <c r="F44" s="190">
        <f>C44*F34</f>
        <v>0</v>
      </c>
    </row>
    <row r="45" spans="1:7" x14ac:dyDescent="0.25">
      <c r="A45" s="188"/>
      <c r="B45" s="12" t="s">
        <v>19</v>
      </c>
      <c r="C45" s="219">
        <v>0.05</v>
      </c>
      <c r="D45" s="222"/>
      <c r="E45" s="189"/>
      <c r="F45" s="190">
        <f>C45*F34</f>
        <v>0</v>
      </c>
    </row>
    <row r="46" spans="1:7" x14ac:dyDescent="0.25">
      <c r="A46" s="188"/>
      <c r="B46" s="12" t="s">
        <v>25</v>
      </c>
      <c r="C46" s="219">
        <v>0.18</v>
      </c>
      <c r="D46" s="222"/>
      <c r="E46" s="189"/>
      <c r="F46" s="190">
        <f>C46*F39</f>
        <v>0</v>
      </c>
    </row>
    <row r="47" spans="1:7" x14ac:dyDescent="0.25">
      <c r="A47" s="188"/>
      <c r="B47" s="14"/>
      <c r="C47" s="219"/>
      <c r="D47" s="222"/>
      <c r="E47" s="189"/>
      <c r="F47" s="190"/>
    </row>
    <row r="48" spans="1:7" x14ac:dyDescent="0.25">
      <c r="A48" s="188"/>
      <c r="B48" s="14" t="s">
        <v>13</v>
      </c>
      <c r="C48" s="219"/>
      <c r="D48" s="222"/>
      <c r="E48" s="189"/>
      <c r="F48" s="190">
        <f>SUM(F39:F47)</f>
        <v>0</v>
      </c>
      <c r="G48" s="221"/>
    </row>
    <row r="49" spans="1:18" x14ac:dyDescent="0.25">
      <c r="A49" s="188"/>
      <c r="B49" s="15"/>
      <c r="C49" s="219"/>
      <c r="D49" s="222"/>
      <c r="E49" s="189"/>
      <c r="F49" s="190"/>
    </row>
    <row r="50" spans="1:18" s="224" customFormat="1" ht="15.75" thickBot="1" x14ac:dyDescent="0.3">
      <c r="A50" s="188"/>
      <c r="B50" s="14" t="s">
        <v>7</v>
      </c>
      <c r="C50" s="219"/>
      <c r="D50" s="222"/>
      <c r="E50" s="189"/>
      <c r="F50" s="190">
        <f>F34+F48</f>
        <v>0</v>
      </c>
      <c r="G50"/>
      <c r="H50"/>
      <c r="I50"/>
      <c r="J50"/>
      <c r="K50"/>
      <c r="L50"/>
    </row>
    <row r="51" spans="1:18" s="229" customFormat="1" ht="16.5" thickTop="1" thickBot="1" x14ac:dyDescent="0.3">
      <c r="A51" s="225"/>
      <c r="B51" s="153"/>
      <c r="C51" s="226"/>
      <c r="D51" s="246"/>
      <c r="E51" s="227"/>
      <c r="F51" s="228"/>
      <c r="G51"/>
      <c r="H51"/>
      <c r="I51"/>
      <c r="J51"/>
      <c r="K51"/>
      <c r="L51"/>
    </row>
    <row r="52" spans="1:18" ht="15.75" thickBot="1" x14ac:dyDescent="0.3">
      <c r="A52" s="259" t="s">
        <v>14</v>
      </c>
      <c r="B52" s="260"/>
      <c r="C52" s="230"/>
      <c r="D52" s="247"/>
      <c r="E52" s="231"/>
      <c r="F52" s="232">
        <f>F50+F36</f>
        <v>0</v>
      </c>
    </row>
    <row r="53" spans="1:18" x14ac:dyDescent="0.25">
      <c r="A53" s="233" t="s">
        <v>146</v>
      </c>
      <c r="B53" s="6" t="s">
        <v>147</v>
      </c>
      <c r="C53" s="234"/>
      <c r="D53" s="248"/>
      <c r="E53" s="234"/>
      <c r="F53" s="235"/>
    </row>
    <row r="54" spans="1:18" ht="15.75" thickBot="1" x14ac:dyDescent="0.3">
      <c r="A54" s="233" t="s">
        <v>34</v>
      </c>
      <c r="B54" s="6" t="s">
        <v>128</v>
      </c>
      <c r="C54" s="234"/>
      <c r="D54" s="248"/>
      <c r="E54" s="234"/>
      <c r="F54" s="235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</row>
    <row r="55" spans="1:18" ht="15.75" thickTop="1" x14ac:dyDescent="0.25">
      <c r="A55" s="253" t="s">
        <v>129</v>
      </c>
      <c r="B55" s="254"/>
      <c r="C55" s="236"/>
      <c r="D55" s="243"/>
      <c r="E55" s="236" t="s">
        <v>130</v>
      </c>
      <c r="F55" s="237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</row>
    <row r="56" spans="1:18" x14ac:dyDescent="0.25">
      <c r="A56" s="238"/>
      <c r="B56" s="239"/>
      <c r="C56" s="239"/>
      <c r="D56" s="243"/>
      <c r="E56" s="239"/>
      <c r="F56" s="237"/>
    </row>
    <row r="57" spans="1:18" x14ac:dyDescent="0.25">
      <c r="A57" s="255" t="s">
        <v>148</v>
      </c>
      <c r="B57" s="256"/>
      <c r="C57" s="261" t="s">
        <v>148</v>
      </c>
      <c r="D57" s="261"/>
      <c r="E57" s="261"/>
      <c r="F57" s="262"/>
    </row>
    <row r="58" spans="1:18" x14ac:dyDescent="0.25">
      <c r="A58" s="257" t="s">
        <v>149</v>
      </c>
      <c r="B58" s="258"/>
      <c r="C58" s="261" t="s">
        <v>150</v>
      </c>
      <c r="D58" s="261"/>
      <c r="E58" s="261"/>
      <c r="F58" s="262"/>
    </row>
    <row r="59" spans="1:18" x14ac:dyDescent="0.25">
      <c r="A59" s="255" t="s">
        <v>151</v>
      </c>
      <c r="B59" s="256"/>
      <c r="C59" s="254" t="s">
        <v>152</v>
      </c>
      <c r="D59" s="254"/>
      <c r="E59" s="254"/>
      <c r="F59" s="263"/>
    </row>
    <row r="60" spans="1:18" ht="15.75" customHeight="1" thickBot="1" x14ac:dyDescent="0.3">
      <c r="A60" s="240"/>
      <c r="B60" s="241"/>
      <c r="C60" s="241"/>
      <c r="D60" s="241"/>
      <c r="E60" s="241"/>
      <c r="F60" s="242"/>
    </row>
    <row r="61" spans="1:18" x14ac:dyDescent="0.25">
      <c r="A61" s="243"/>
      <c r="B61" s="6"/>
      <c r="C61" s="234"/>
      <c r="D61" s="248"/>
      <c r="E61" s="234"/>
      <c r="F61" s="244"/>
    </row>
    <row r="62" spans="1:18" x14ac:dyDescent="0.25">
      <c r="A62" s="252"/>
      <c r="B62" s="252"/>
      <c r="C62" s="252"/>
      <c r="D62" s="252"/>
      <c r="E62" s="252"/>
      <c r="F62" s="252"/>
    </row>
  </sheetData>
  <mergeCells count="17">
    <mergeCell ref="A2:F2"/>
    <mergeCell ref="A3:F3"/>
    <mergeCell ref="A4:F4"/>
    <mergeCell ref="A7:F7"/>
    <mergeCell ref="A6:C6"/>
    <mergeCell ref="D6:E6"/>
    <mergeCell ref="A5:F5"/>
    <mergeCell ref="A34:E34"/>
    <mergeCell ref="A62:F62"/>
    <mergeCell ref="A55:B55"/>
    <mergeCell ref="A57:B57"/>
    <mergeCell ref="A58:B58"/>
    <mergeCell ref="A59:B59"/>
    <mergeCell ref="A52:B52"/>
    <mergeCell ref="C57:F57"/>
    <mergeCell ref="C58:F58"/>
    <mergeCell ref="C59:F59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6" t="s">
        <v>42</v>
      </c>
      <c r="C3" s="17"/>
      <c r="D3" s="18"/>
      <c r="E3" s="19"/>
      <c r="F3" s="20"/>
    </row>
    <row r="4" spans="2:7" ht="16.5" thickTop="1" x14ac:dyDescent="0.25">
      <c r="B4" s="21" t="s">
        <v>43</v>
      </c>
      <c r="C4" s="22" t="s">
        <v>2</v>
      </c>
      <c r="D4" s="21" t="s">
        <v>1</v>
      </c>
      <c r="E4" s="23" t="s">
        <v>44</v>
      </c>
      <c r="F4" s="24" t="s">
        <v>45</v>
      </c>
    </row>
    <row r="5" spans="2:7" ht="15.75" x14ac:dyDescent="0.25">
      <c r="B5" s="25" t="s">
        <v>46</v>
      </c>
      <c r="C5" s="26">
        <v>1</v>
      </c>
      <c r="D5" s="27" t="s">
        <v>47</v>
      </c>
      <c r="E5" s="28">
        <f>E6*2</f>
        <v>1318</v>
      </c>
      <c r="F5" s="29">
        <f>ROUND(C5*E5,2)</f>
        <v>1318</v>
      </c>
    </row>
    <row r="6" spans="2:7" ht="15.75" x14ac:dyDescent="0.25">
      <c r="B6" s="30" t="s">
        <v>48</v>
      </c>
      <c r="C6" s="26">
        <v>1</v>
      </c>
      <c r="D6" s="31" t="s">
        <v>47</v>
      </c>
      <c r="E6" s="28">
        <v>659</v>
      </c>
      <c r="F6" s="29">
        <f>ROUND(C6*E6,2)</f>
        <v>659</v>
      </c>
    </row>
    <row r="7" spans="2:7" ht="15.75" x14ac:dyDescent="0.25">
      <c r="B7" s="25"/>
      <c r="C7" s="26"/>
      <c r="D7" s="27"/>
      <c r="E7" s="32"/>
      <c r="F7" s="33"/>
    </row>
    <row r="8" spans="2:7" ht="15.75" x14ac:dyDescent="0.25">
      <c r="B8" s="34" t="s">
        <v>49</v>
      </c>
      <c r="C8" s="35"/>
      <c r="D8" s="36"/>
      <c r="E8" s="37"/>
      <c r="F8" s="38">
        <f>SUM(F5:F7)</f>
        <v>1977</v>
      </c>
    </row>
    <row r="9" spans="2:7" ht="15.75" x14ac:dyDescent="0.25">
      <c r="B9" s="30" t="s">
        <v>50</v>
      </c>
      <c r="C9" s="26">
        <v>6.5</v>
      </c>
      <c r="D9" s="27" t="s">
        <v>51</v>
      </c>
      <c r="E9" s="28">
        <f>+F8</f>
        <v>1977</v>
      </c>
      <c r="F9" s="39">
        <f>+E9/C9</f>
        <v>304.15384615384613</v>
      </c>
    </row>
    <row r="10" spans="2:7" ht="15.75" x14ac:dyDescent="0.25">
      <c r="B10" s="25" t="s">
        <v>52</v>
      </c>
      <c r="C10" s="26"/>
      <c r="D10" s="27"/>
      <c r="E10" s="32"/>
      <c r="F10" s="39">
        <f>0.1*F9</f>
        <v>30.415384615384614</v>
      </c>
    </row>
    <row r="11" spans="2:7" ht="16.5" thickBot="1" x14ac:dyDescent="0.3">
      <c r="B11" s="40"/>
      <c r="C11" s="41"/>
      <c r="D11" s="42"/>
      <c r="E11" s="31"/>
      <c r="F11" s="43"/>
    </row>
    <row r="12" spans="2:7" ht="17.25" thickTop="1" thickBot="1" x14ac:dyDescent="0.3">
      <c r="B12" s="44" t="s">
        <v>53</v>
      </c>
      <c r="C12" s="45"/>
      <c r="D12" s="46"/>
      <c r="E12" s="47"/>
      <c r="F12" s="48">
        <f>SUM(F9:F10)</f>
        <v>334.56923076923073</v>
      </c>
    </row>
    <row r="13" spans="2:7" ht="15.75" thickTop="1" x14ac:dyDescent="0.25"/>
    <row r="14" spans="2:7" ht="15.75" x14ac:dyDescent="0.25">
      <c r="B14" s="49"/>
      <c r="C14" s="16" t="s">
        <v>54</v>
      </c>
      <c r="D14" s="50"/>
      <c r="E14" s="18"/>
      <c r="F14" s="51"/>
      <c r="G14" s="20"/>
    </row>
    <row r="15" spans="2:7" ht="15.75" x14ac:dyDescent="0.25">
      <c r="B15" s="52"/>
      <c r="C15" s="25" t="s">
        <v>55</v>
      </c>
      <c r="D15" s="26">
        <v>0.1</v>
      </c>
      <c r="E15" s="27" t="s">
        <v>56</v>
      </c>
      <c r="F15" s="28">
        <v>659</v>
      </c>
      <c r="G15" s="29">
        <f>+F15*D15</f>
        <v>65.900000000000006</v>
      </c>
    </row>
    <row r="16" spans="2:7" ht="15.75" x14ac:dyDescent="0.25">
      <c r="B16" s="52"/>
      <c r="C16" s="25" t="s">
        <v>57</v>
      </c>
      <c r="D16" s="26">
        <v>0.05</v>
      </c>
      <c r="E16" s="27" t="s">
        <v>58</v>
      </c>
      <c r="F16" s="28">
        <f>SUM(G15:G15)</f>
        <v>65.900000000000006</v>
      </c>
      <c r="G16" s="29">
        <f>+F16*D16</f>
        <v>3.2950000000000004</v>
      </c>
    </row>
    <row r="17" spans="2:7" ht="16.5" thickBot="1" x14ac:dyDescent="0.3">
      <c r="B17" s="52"/>
      <c r="C17" s="25" t="s">
        <v>59</v>
      </c>
      <c r="D17" s="26">
        <v>0.1</v>
      </c>
      <c r="E17" s="27" t="s">
        <v>60</v>
      </c>
      <c r="F17" s="28">
        <v>1126.7</v>
      </c>
      <c r="G17" s="29">
        <f>+F17*D17</f>
        <v>112.67000000000002</v>
      </c>
    </row>
    <row r="18" spans="2:7" ht="17.25" thickTop="1" thickBot="1" x14ac:dyDescent="0.3">
      <c r="B18" s="277" t="s">
        <v>61</v>
      </c>
      <c r="C18" s="278"/>
      <c r="D18" s="278"/>
      <c r="E18" s="278"/>
      <c r="F18" s="278"/>
      <c r="G18" s="48">
        <f>SUM(G15:G17)</f>
        <v>181.86500000000001</v>
      </c>
    </row>
    <row r="19" spans="2:7" ht="15.75" thickTop="1" x14ac:dyDescent="0.25"/>
    <row r="20" spans="2:7" ht="15.75" x14ac:dyDescent="0.25">
      <c r="B20" s="49"/>
      <c r="C20" s="16" t="s">
        <v>62</v>
      </c>
      <c r="D20" s="50"/>
      <c r="E20" s="18"/>
      <c r="F20" s="51"/>
      <c r="G20" s="20"/>
    </row>
    <row r="21" spans="2:7" ht="15.75" x14ac:dyDescent="0.25">
      <c r="B21" s="52"/>
      <c r="C21" s="25" t="s">
        <v>63</v>
      </c>
      <c r="D21" s="26">
        <v>1.1000000000000001</v>
      </c>
      <c r="E21" s="27" t="s">
        <v>64</v>
      </c>
      <c r="F21" s="28">
        <v>338</v>
      </c>
      <c r="G21" s="29">
        <f>F21*D21</f>
        <v>371.8</v>
      </c>
    </row>
    <row r="22" spans="2:7" ht="15.75" x14ac:dyDescent="0.25">
      <c r="B22" s="52"/>
      <c r="C22" s="25" t="s">
        <v>55</v>
      </c>
      <c r="D22" s="26">
        <v>0.1</v>
      </c>
      <c r="E22" s="27" t="s">
        <v>56</v>
      </c>
      <c r="F22" s="28">
        <v>659</v>
      </c>
      <c r="G22" s="29">
        <f>+F22*D22</f>
        <v>65.900000000000006</v>
      </c>
    </row>
    <row r="23" spans="2:7" ht="15.75" x14ac:dyDescent="0.25">
      <c r="B23" s="52"/>
      <c r="C23" s="25" t="s">
        <v>57</v>
      </c>
      <c r="D23" s="26">
        <v>0.01</v>
      </c>
      <c r="E23" s="27" t="s">
        <v>58</v>
      </c>
      <c r="F23" s="28">
        <f>SUM(G21:G22)</f>
        <v>437.70000000000005</v>
      </c>
      <c r="G23" s="29">
        <f>+F23*D23</f>
        <v>4.3770000000000007</v>
      </c>
    </row>
    <row r="24" spans="2:7" ht="16.5" thickBot="1" x14ac:dyDescent="0.3">
      <c r="B24" s="52"/>
      <c r="C24" s="25" t="s">
        <v>59</v>
      </c>
      <c r="D24" s="26">
        <v>0.1</v>
      </c>
      <c r="E24" s="27" t="s">
        <v>60</v>
      </c>
      <c r="F24" s="28">
        <v>1205.7</v>
      </c>
      <c r="G24" s="29">
        <f>+F24*D24</f>
        <v>120.57000000000001</v>
      </c>
    </row>
    <row r="25" spans="2:7" ht="17.25" thickTop="1" thickBot="1" x14ac:dyDescent="0.3">
      <c r="B25" s="277" t="s">
        <v>61</v>
      </c>
      <c r="C25" s="278"/>
      <c r="D25" s="278"/>
      <c r="E25" s="278"/>
      <c r="F25" s="278"/>
      <c r="G25" s="48">
        <f>SUM(G21:G24)</f>
        <v>562.64700000000005</v>
      </c>
    </row>
    <row r="26" spans="2:7" ht="15.75" thickTop="1" x14ac:dyDescent="0.25"/>
    <row r="27" spans="2:7" ht="16.5" thickBot="1" x14ac:dyDescent="0.3">
      <c r="B27" s="53"/>
      <c r="C27" s="54" t="s">
        <v>65</v>
      </c>
      <c r="D27" s="55"/>
      <c r="E27" s="56"/>
      <c r="F27" s="57"/>
      <c r="G27" s="58"/>
    </row>
    <row r="28" spans="2:7" ht="16.5" thickTop="1" x14ac:dyDescent="0.25">
      <c r="B28" s="59" t="s">
        <v>66</v>
      </c>
      <c r="C28" s="60" t="s">
        <v>43</v>
      </c>
      <c r="D28" s="61" t="s">
        <v>2</v>
      </c>
      <c r="E28" s="60" t="s">
        <v>1</v>
      </c>
      <c r="F28" s="62" t="s">
        <v>44</v>
      </c>
      <c r="G28" s="63" t="s">
        <v>45</v>
      </c>
    </row>
    <row r="29" spans="2:7" ht="15.75" x14ac:dyDescent="0.25">
      <c r="B29" s="64" t="s">
        <v>67</v>
      </c>
      <c r="C29" s="65" t="s">
        <v>68</v>
      </c>
      <c r="D29" s="66">
        <v>60</v>
      </c>
      <c r="E29" s="67" t="s">
        <v>69</v>
      </c>
      <c r="F29" s="68">
        <v>3</v>
      </c>
      <c r="G29" s="69">
        <f>+F29*D29</f>
        <v>180</v>
      </c>
    </row>
    <row r="30" spans="2:7" ht="15.75" x14ac:dyDescent="0.25">
      <c r="B30" s="64" t="s">
        <v>70</v>
      </c>
      <c r="C30" s="65" t="s">
        <v>71</v>
      </c>
      <c r="D30" s="66">
        <v>9</v>
      </c>
      <c r="E30" s="70" t="s">
        <v>72</v>
      </c>
      <c r="F30" s="68">
        <v>398.31</v>
      </c>
      <c r="G30" s="69">
        <f>+F30*D30</f>
        <v>3584.79</v>
      </c>
    </row>
    <row r="31" spans="2:7" ht="15.75" x14ac:dyDescent="0.25">
      <c r="B31" s="71" t="s">
        <v>73</v>
      </c>
      <c r="C31" s="65" t="s">
        <v>74</v>
      </c>
      <c r="D31" s="66">
        <v>0.56999999999999995</v>
      </c>
      <c r="E31" s="67" t="s">
        <v>75</v>
      </c>
      <c r="F31" s="68">
        <v>1186.44</v>
      </c>
      <c r="G31" s="69">
        <f>+F31*D31</f>
        <v>676.27080000000001</v>
      </c>
    </row>
    <row r="32" spans="2:7" ht="15.75" x14ac:dyDescent="0.25">
      <c r="B32" s="71" t="s">
        <v>76</v>
      </c>
      <c r="C32" s="65" t="s">
        <v>77</v>
      </c>
      <c r="D32" s="66">
        <v>0.53</v>
      </c>
      <c r="E32" s="67" t="s">
        <v>75</v>
      </c>
      <c r="F32" s="68">
        <v>1144.47</v>
      </c>
      <c r="G32" s="69">
        <f>+F32*D32</f>
        <v>606.56910000000005</v>
      </c>
    </row>
    <row r="33" spans="2:7" ht="15.75" x14ac:dyDescent="0.25">
      <c r="B33" s="64" t="s">
        <v>78</v>
      </c>
      <c r="C33" s="65" t="s">
        <v>79</v>
      </c>
      <c r="D33" s="66">
        <v>1</v>
      </c>
      <c r="E33" s="67" t="s">
        <v>75</v>
      </c>
      <c r="F33" s="68">
        <f>F23</f>
        <v>437.70000000000005</v>
      </c>
      <c r="G33" s="69">
        <f>+F33*D33</f>
        <v>437.70000000000005</v>
      </c>
    </row>
    <row r="34" spans="2:7" ht="16.5" thickBot="1" x14ac:dyDescent="0.3">
      <c r="B34" s="72"/>
      <c r="C34" s="73"/>
      <c r="D34" s="74"/>
      <c r="E34" s="75"/>
      <c r="F34" s="76"/>
      <c r="G34" s="77"/>
    </row>
    <row r="35" spans="2:7" ht="17.25" thickTop="1" thickBot="1" x14ac:dyDescent="0.3">
      <c r="B35" s="78"/>
      <c r="C35" s="44" t="s">
        <v>53</v>
      </c>
      <c r="D35" s="45"/>
      <c r="E35" s="46"/>
      <c r="F35" s="47"/>
      <c r="G35" s="48">
        <f>SUM(G29:G34)</f>
        <v>5485.3298999999997</v>
      </c>
    </row>
    <row r="36" spans="2:7" ht="15.75" thickTop="1" x14ac:dyDescent="0.25"/>
    <row r="37" spans="2:7" ht="16.5" thickBot="1" x14ac:dyDescent="0.3">
      <c r="B37" s="279" t="s">
        <v>81</v>
      </c>
      <c r="C37" s="279"/>
      <c r="D37" s="279"/>
      <c r="E37" s="279"/>
      <c r="F37" s="279"/>
      <c r="G37" s="279"/>
    </row>
    <row r="38" spans="2:7" ht="16.5" thickTop="1" x14ac:dyDescent="0.25">
      <c r="B38" s="79"/>
      <c r="C38" s="79" t="s">
        <v>43</v>
      </c>
      <c r="D38" s="80" t="s">
        <v>2</v>
      </c>
      <c r="E38" s="81" t="s">
        <v>1</v>
      </c>
      <c r="F38" s="82" t="s">
        <v>44</v>
      </c>
      <c r="G38" s="83" t="s">
        <v>45</v>
      </c>
    </row>
    <row r="39" spans="2:7" ht="15.75" x14ac:dyDescent="0.25">
      <c r="B39" s="84"/>
      <c r="C39" s="85" t="s">
        <v>82</v>
      </c>
      <c r="D39" s="86">
        <v>2</v>
      </c>
      <c r="E39" s="86" t="s">
        <v>83</v>
      </c>
      <c r="F39" s="87">
        <v>398.31</v>
      </c>
      <c r="G39" s="88">
        <f>SUM(F39*D39)</f>
        <v>796.62</v>
      </c>
    </row>
    <row r="40" spans="2:7" ht="15.75" x14ac:dyDescent="0.25">
      <c r="B40" s="84"/>
      <c r="C40" s="85" t="s">
        <v>84</v>
      </c>
      <c r="D40" s="86">
        <v>1</v>
      </c>
      <c r="E40" s="86" t="s">
        <v>80</v>
      </c>
      <c r="F40" s="86">
        <v>800</v>
      </c>
      <c r="G40" s="88">
        <f>SUM(F40*D40)</f>
        <v>800</v>
      </c>
    </row>
    <row r="41" spans="2:7" ht="15.75" x14ac:dyDescent="0.25">
      <c r="B41" s="84"/>
      <c r="C41" s="85" t="s">
        <v>85</v>
      </c>
      <c r="D41" s="86"/>
      <c r="E41" s="86"/>
      <c r="F41" s="86"/>
      <c r="G41" s="88">
        <v>20</v>
      </c>
    </row>
    <row r="42" spans="2:7" ht="15.75" x14ac:dyDescent="0.25">
      <c r="B42" s="84"/>
      <c r="C42" s="85"/>
      <c r="D42" s="86"/>
      <c r="E42" s="86"/>
      <c r="F42" s="86" t="s">
        <v>61</v>
      </c>
      <c r="G42" s="89">
        <f>SUM(G39:G41)</f>
        <v>1616.62</v>
      </c>
    </row>
    <row r="43" spans="2:7" ht="15.75" x14ac:dyDescent="0.25">
      <c r="B43" s="84"/>
      <c r="C43" s="85" t="s">
        <v>86</v>
      </c>
      <c r="D43" s="86">
        <v>1</v>
      </c>
      <c r="E43" s="86" t="s">
        <v>80</v>
      </c>
      <c r="F43" s="86">
        <v>762.61</v>
      </c>
      <c r="G43" s="88">
        <f>D43*F43</f>
        <v>762.61</v>
      </c>
    </row>
    <row r="44" spans="2:7" ht="15.75" x14ac:dyDescent="0.25">
      <c r="B44" s="84"/>
      <c r="C44" s="85" t="s">
        <v>87</v>
      </c>
      <c r="D44" s="86"/>
      <c r="E44" s="86"/>
      <c r="F44" s="86"/>
      <c r="G44" s="88"/>
    </row>
    <row r="45" spans="2:7" ht="15.75" x14ac:dyDescent="0.25">
      <c r="B45" s="84"/>
      <c r="C45" s="85" t="s">
        <v>88</v>
      </c>
      <c r="D45" s="86"/>
      <c r="E45" s="86"/>
      <c r="F45" s="86"/>
      <c r="G45" s="90">
        <f>G42*0.2</f>
        <v>323.32400000000001</v>
      </c>
    </row>
    <row r="46" spans="2:7" ht="15.75" x14ac:dyDescent="0.25">
      <c r="B46" s="84"/>
      <c r="C46" s="85" t="s">
        <v>89</v>
      </c>
      <c r="D46" s="86"/>
      <c r="E46" s="86"/>
      <c r="F46" s="86"/>
      <c r="G46" s="88">
        <f>G43*0.5</f>
        <v>381.30500000000001</v>
      </c>
    </row>
    <row r="47" spans="2:7" ht="16.5" thickBot="1" x14ac:dyDescent="0.3">
      <c r="B47" s="84"/>
      <c r="C47" s="85" t="s">
        <v>90</v>
      </c>
      <c r="D47" s="86"/>
      <c r="E47" s="86"/>
      <c r="F47" s="86"/>
      <c r="G47" s="88">
        <v>150</v>
      </c>
    </row>
    <row r="48" spans="2:7" ht="17.25" thickTop="1" thickBot="1" x14ac:dyDescent="0.3">
      <c r="B48" s="91"/>
      <c r="C48" s="92"/>
      <c r="D48" s="93"/>
      <c r="E48" s="93"/>
      <c r="F48" s="94" t="s">
        <v>91</v>
      </c>
      <c r="G48" s="95">
        <f>SUM(G45:G47)</f>
        <v>854.62900000000002</v>
      </c>
    </row>
    <row r="49" spans="2:8" ht="17.25" thickTop="1" thickBot="1" x14ac:dyDescent="0.3">
      <c r="B49" s="44"/>
      <c r="C49" s="44" t="s">
        <v>92</v>
      </c>
      <c r="D49" s="44"/>
      <c r="E49" s="44"/>
      <c r="F49" s="44"/>
      <c r="G49" s="97">
        <f>G48+G42</f>
        <v>2471.2489999999998</v>
      </c>
    </row>
    <row r="50" spans="2:8" ht="15.75" thickTop="1" x14ac:dyDescent="0.25"/>
    <row r="52" spans="2:8" ht="15.75" x14ac:dyDescent="0.25">
      <c r="B52" s="117">
        <v>20</v>
      </c>
      <c r="C52" s="117" t="s">
        <v>93</v>
      </c>
      <c r="D52" s="117"/>
      <c r="E52" s="117"/>
      <c r="F52" s="117"/>
      <c r="G52" s="117"/>
      <c r="H52" s="96"/>
    </row>
    <row r="53" spans="2:8" ht="15.75" x14ac:dyDescent="0.25">
      <c r="B53" s="116" t="s">
        <v>66</v>
      </c>
      <c r="C53" s="79" t="s">
        <v>43</v>
      </c>
      <c r="D53" s="98" t="s">
        <v>2</v>
      </c>
      <c r="E53" s="99" t="s">
        <v>1</v>
      </c>
      <c r="F53" s="100" t="s">
        <v>44</v>
      </c>
      <c r="G53" s="101" t="s">
        <v>45</v>
      </c>
    </row>
    <row r="54" spans="2:8" ht="15.75" x14ac:dyDescent="0.25">
      <c r="B54" s="102"/>
      <c r="C54" s="103"/>
      <c r="D54" s="104"/>
      <c r="E54" s="105"/>
      <c r="F54" s="104"/>
      <c r="G54" s="106"/>
    </row>
    <row r="55" spans="2:8" ht="15.75" x14ac:dyDescent="0.25">
      <c r="B55" s="107" t="s">
        <v>67</v>
      </c>
      <c r="C55" s="108" t="s">
        <v>94</v>
      </c>
      <c r="D55" s="104">
        <v>0.12</v>
      </c>
      <c r="E55" s="105" t="s">
        <v>15</v>
      </c>
      <c r="F55" s="104">
        <v>5508.47</v>
      </c>
      <c r="G55" s="106">
        <f>ROUND(F55*D55,2)</f>
        <v>661.02</v>
      </c>
    </row>
    <row r="56" spans="2:8" ht="15.75" x14ac:dyDescent="0.25">
      <c r="B56" s="107" t="s">
        <v>70</v>
      </c>
      <c r="C56" s="109" t="s">
        <v>95</v>
      </c>
      <c r="D56" s="104">
        <v>1</v>
      </c>
      <c r="E56" s="105" t="s">
        <v>8</v>
      </c>
      <c r="F56" s="104">
        <v>40</v>
      </c>
      <c r="G56" s="106">
        <f>ROUND(F56*D56,2)</f>
        <v>40</v>
      </c>
    </row>
    <row r="57" spans="2:8" ht="15.75" x14ac:dyDescent="0.25">
      <c r="B57" s="107" t="s">
        <v>73</v>
      </c>
      <c r="C57" s="109" t="s">
        <v>96</v>
      </c>
      <c r="D57" s="104">
        <v>1</v>
      </c>
      <c r="E57" s="105" t="s">
        <v>8</v>
      </c>
      <c r="F57" s="104">
        <v>130</v>
      </c>
      <c r="G57" s="106">
        <f>F57*D57</f>
        <v>130</v>
      </c>
    </row>
    <row r="58" spans="2:8" ht="16.5" thickBot="1" x14ac:dyDescent="0.3">
      <c r="B58" s="110"/>
      <c r="C58" s="111"/>
      <c r="D58" s="112"/>
      <c r="E58" s="113"/>
      <c r="F58" s="114"/>
      <c r="G58" s="115"/>
    </row>
    <row r="59" spans="2:8" ht="17.25" thickTop="1" thickBot="1" x14ac:dyDescent="0.3">
      <c r="B59" s="44"/>
      <c r="C59" s="44" t="s">
        <v>97</v>
      </c>
      <c r="D59" s="44"/>
      <c r="E59" s="44"/>
      <c r="F59" s="44"/>
      <c r="G59" s="44">
        <f>SUM(G55:G58)</f>
        <v>831.02</v>
      </c>
    </row>
    <row r="60" spans="2:8" ht="15.75" thickTop="1" x14ac:dyDescent="0.25"/>
    <row r="61" spans="2:8" ht="16.5" thickBot="1" x14ac:dyDescent="0.3">
      <c r="B61" s="49"/>
      <c r="C61" s="16" t="s">
        <v>98</v>
      </c>
      <c r="D61" s="17"/>
      <c r="E61" s="18"/>
      <c r="F61" s="19"/>
      <c r="G61" s="20"/>
    </row>
    <row r="62" spans="2:8" ht="16.5" thickTop="1" x14ac:dyDescent="0.25">
      <c r="B62" s="118" t="s">
        <v>66</v>
      </c>
      <c r="C62" s="21" t="s">
        <v>43</v>
      </c>
      <c r="D62" s="22" t="s">
        <v>2</v>
      </c>
      <c r="E62" s="21" t="s">
        <v>1</v>
      </c>
      <c r="F62" s="23" t="s">
        <v>44</v>
      </c>
      <c r="G62" s="24" t="s">
        <v>45</v>
      </c>
    </row>
    <row r="63" spans="2:8" x14ac:dyDescent="0.25">
      <c r="B63" s="119">
        <v>2</v>
      </c>
      <c r="C63" s="120"/>
      <c r="D63" s="121"/>
      <c r="E63" s="121" t="s">
        <v>99</v>
      </c>
      <c r="F63" s="121" t="s">
        <v>100</v>
      </c>
      <c r="G63" s="122"/>
    </row>
    <row r="64" spans="2:8" x14ac:dyDescent="0.25">
      <c r="B64" s="123" t="s">
        <v>101</v>
      </c>
      <c r="C64" s="124" t="s">
        <v>102</v>
      </c>
      <c r="D64" s="125">
        <v>1</v>
      </c>
      <c r="E64" s="126" t="s">
        <v>83</v>
      </c>
      <c r="F64" s="132">
        <v>311.02</v>
      </c>
      <c r="G64" s="125">
        <f>D64*F64</f>
        <v>311.02</v>
      </c>
    </row>
    <row r="65" spans="2:9" x14ac:dyDescent="0.25">
      <c r="B65" s="123" t="s">
        <v>103</v>
      </c>
      <c r="C65" s="124" t="s">
        <v>104</v>
      </c>
      <c r="D65" s="125">
        <v>1.5</v>
      </c>
      <c r="E65" s="126" t="s">
        <v>105</v>
      </c>
      <c r="F65" s="131">
        <v>46.61</v>
      </c>
      <c r="G65" s="125">
        <f t="shared" ref="G65:G71" si="0">D65*F65</f>
        <v>69.914999999999992</v>
      </c>
    </row>
    <row r="66" spans="2:9" x14ac:dyDescent="0.25">
      <c r="B66" s="123" t="s">
        <v>106</v>
      </c>
      <c r="C66" s="124" t="s">
        <v>107</v>
      </c>
      <c r="D66" s="125">
        <v>30</v>
      </c>
      <c r="E66" s="126" t="s">
        <v>108</v>
      </c>
      <c r="F66" s="131">
        <v>110.17</v>
      </c>
      <c r="G66" s="125">
        <f t="shared" si="0"/>
        <v>3305.1</v>
      </c>
    </row>
    <row r="67" spans="2:9" x14ac:dyDescent="0.25">
      <c r="B67" s="123" t="s">
        <v>109</v>
      </c>
      <c r="C67" s="124" t="s">
        <v>110</v>
      </c>
      <c r="D67" s="125">
        <v>0.26</v>
      </c>
      <c r="E67" s="126" t="s">
        <v>111</v>
      </c>
      <c r="F67" s="131">
        <v>101.69</v>
      </c>
      <c r="G67" s="125">
        <f t="shared" si="0"/>
        <v>26.439399999999999</v>
      </c>
    </row>
    <row r="68" spans="2:9" x14ac:dyDescent="0.25">
      <c r="B68" s="123" t="s">
        <v>112</v>
      </c>
      <c r="C68" s="124" t="s">
        <v>113</v>
      </c>
      <c r="D68" s="125">
        <v>1</v>
      </c>
      <c r="E68" s="126" t="s">
        <v>114</v>
      </c>
      <c r="F68" s="131">
        <v>225</v>
      </c>
      <c r="G68" s="125">
        <f t="shared" si="0"/>
        <v>225</v>
      </c>
    </row>
    <row r="69" spans="2:9" x14ac:dyDescent="0.25">
      <c r="B69" s="123" t="s">
        <v>115</v>
      </c>
      <c r="C69" s="124" t="s">
        <v>116</v>
      </c>
      <c r="D69" s="125">
        <v>1</v>
      </c>
      <c r="E69" s="126" t="s">
        <v>47</v>
      </c>
      <c r="F69" s="131">
        <v>1255</v>
      </c>
      <c r="G69" s="125">
        <f t="shared" si="0"/>
        <v>1255</v>
      </c>
    </row>
    <row r="70" spans="2:9" x14ac:dyDescent="0.25">
      <c r="B70" s="123" t="s">
        <v>117</v>
      </c>
      <c r="C70" s="124" t="s">
        <v>118</v>
      </c>
      <c r="D70" s="125">
        <v>1</v>
      </c>
      <c r="E70" s="126" t="s">
        <v>47</v>
      </c>
      <c r="F70" s="131">
        <v>847</v>
      </c>
      <c r="G70" s="125">
        <f t="shared" si="0"/>
        <v>847</v>
      </c>
    </row>
    <row r="71" spans="2:9" x14ac:dyDescent="0.25">
      <c r="B71" s="123" t="s">
        <v>119</v>
      </c>
      <c r="C71" s="124" t="s">
        <v>120</v>
      </c>
      <c r="D71" s="125">
        <v>1</v>
      </c>
      <c r="E71" s="126" t="s">
        <v>47</v>
      </c>
      <c r="F71" s="131">
        <v>659</v>
      </c>
      <c r="G71" s="125">
        <f t="shared" si="0"/>
        <v>659</v>
      </c>
    </row>
    <row r="72" spans="2:9" ht="15.75" thickBot="1" x14ac:dyDescent="0.3">
      <c r="B72" s="127"/>
      <c r="C72" s="128"/>
      <c r="D72" s="129"/>
      <c r="E72" s="122"/>
      <c r="F72" s="122" t="s">
        <v>121</v>
      </c>
      <c r="G72" s="122">
        <f>SUM(G64:G71)</f>
        <v>6698.4744000000001</v>
      </c>
    </row>
    <row r="73" spans="2:9" ht="17.25" thickTop="1" thickBot="1" x14ac:dyDescent="0.3">
      <c r="B73" s="78"/>
      <c r="C73" s="278" t="s">
        <v>122</v>
      </c>
      <c r="D73" s="278"/>
      <c r="E73" s="278"/>
      <c r="F73" s="278"/>
      <c r="G73" s="130">
        <f>+G72/120</f>
        <v>55.820619999999998</v>
      </c>
    </row>
    <row r="74" spans="2:9" ht="15.75" thickTop="1" x14ac:dyDescent="0.25"/>
    <row r="75" spans="2:9" ht="16.5" thickBot="1" x14ac:dyDescent="0.3">
      <c r="B75" s="133" t="s">
        <v>123</v>
      </c>
      <c r="C75" s="134"/>
      <c r="D75" s="135"/>
      <c r="E75" s="134"/>
      <c r="F75" s="136"/>
    </row>
    <row r="76" spans="2:9" ht="16.5" thickTop="1" x14ac:dyDescent="0.25">
      <c r="B76" s="21" t="s">
        <v>43</v>
      </c>
      <c r="C76" s="22" t="s">
        <v>2</v>
      </c>
      <c r="D76" s="21" t="s">
        <v>1</v>
      </c>
      <c r="E76" s="23" t="s">
        <v>44</v>
      </c>
      <c r="F76" s="24" t="s">
        <v>45</v>
      </c>
    </row>
    <row r="77" spans="2:9" ht="15.75" x14ac:dyDescent="0.25">
      <c r="B77" s="25" t="s">
        <v>126</v>
      </c>
      <c r="C77" s="26">
        <v>1</v>
      </c>
      <c r="D77" s="27" t="s">
        <v>47</v>
      </c>
      <c r="E77" s="28">
        <v>9600</v>
      </c>
      <c r="F77" s="29">
        <f>ROUND(C77*E77,2)</f>
        <v>9600</v>
      </c>
    </row>
    <row r="78" spans="2:9" ht="16.5" thickBot="1" x14ac:dyDescent="0.3">
      <c r="B78" s="40" t="s">
        <v>124</v>
      </c>
      <c r="C78" s="26">
        <v>16</v>
      </c>
      <c r="D78" s="27" t="s">
        <v>80</v>
      </c>
      <c r="E78" s="28">
        <f>+F64</f>
        <v>311.02</v>
      </c>
      <c r="F78" s="29">
        <f>ROUND(C78*E78,2)</f>
        <v>4976.32</v>
      </c>
    </row>
    <row r="79" spans="2:9" ht="17.25" thickTop="1" thickBot="1" x14ac:dyDescent="0.3">
      <c r="B79" s="44" t="s">
        <v>125</v>
      </c>
      <c r="C79" s="45"/>
      <c r="D79" s="46"/>
      <c r="E79" s="47"/>
      <c r="F79" s="48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7">
        <v>1</v>
      </c>
      <c r="C82" s="138" t="s">
        <v>131</v>
      </c>
      <c r="D82" s="17"/>
      <c r="E82" s="18"/>
      <c r="F82" s="19"/>
      <c r="G82" s="20"/>
    </row>
    <row r="83" spans="2:7" ht="16.5" thickTop="1" x14ac:dyDescent="0.25">
      <c r="B83" s="118" t="s">
        <v>66</v>
      </c>
      <c r="C83" s="21" t="s">
        <v>43</v>
      </c>
      <c r="D83" s="22" t="s">
        <v>2</v>
      </c>
      <c r="E83" s="21" t="s">
        <v>1</v>
      </c>
      <c r="F83" s="23" t="s">
        <v>44</v>
      </c>
      <c r="G83" s="24" t="s">
        <v>45</v>
      </c>
    </row>
    <row r="84" spans="2:7" ht="15.75" x14ac:dyDescent="0.25">
      <c r="C84" s="25" t="s">
        <v>132</v>
      </c>
      <c r="D84" s="26">
        <v>7</v>
      </c>
      <c r="E84" s="27" t="s">
        <v>133</v>
      </c>
      <c r="F84" s="28">
        <v>103</v>
      </c>
      <c r="G84" s="29">
        <f>ROUND(D84*F84,2)</f>
        <v>721</v>
      </c>
    </row>
    <row r="85" spans="2:7" ht="15.75" x14ac:dyDescent="0.25">
      <c r="C85" s="25" t="s">
        <v>134</v>
      </c>
      <c r="D85" s="26">
        <v>14</v>
      </c>
      <c r="E85" s="27" t="s">
        <v>133</v>
      </c>
      <c r="F85" s="28">
        <v>145</v>
      </c>
      <c r="G85" s="29">
        <f t="shared" ref="G85:G91" si="1">ROUND(D85*F85,2)</f>
        <v>2030</v>
      </c>
    </row>
    <row r="86" spans="2:7" ht="15.75" x14ac:dyDescent="0.25">
      <c r="C86" s="25" t="s">
        <v>135</v>
      </c>
      <c r="D86" s="26">
        <v>16</v>
      </c>
      <c r="E86" s="27" t="s">
        <v>133</v>
      </c>
      <c r="F86" s="26">
        <v>127.12</v>
      </c>
      <c r="G86" s="29">
        <f t="shared" si="1"/>
        <v>2033.92</v>
      </c>
    </row>
    <row r="87" spans="2:7" ht="15.75" x14ac:dyDescent="0.25">
      <c r="C87" s="25" t="s">
        <v>136</v>
      </c>
      <c r="D87" s="26">
        <v>3</v>
      </c>
      <c r="E87" s="27" t="s">
        <v>133</v>
      </c>
      <c r="F87" s="28">
        <v>186.44</v>
      </c>
      <c r="G87" s="29">
        <f t="shared" si="1"/>
        <v>559.32000000000005</v>
      </c>
    </row>
    <row r="88" spans="2:7" ht="15.75" x14ac:dyDescent="0.25">
      <c r="C88" s="25" t="s">
        <v>137</v>
      </c>
      <c r="D88" s="26">
        <v>5</v>
      </c>
      <c r="E88" s="27" t="s">
        <v>138</v>
      </c>
      <c r="F88" s="28">
        <v>50.85</v>
      </c>
      <c r="G88" s="29">
        <f t="shared" si="1"/>
        <v>254.25</v>
      </c>
    </row>
    <row r="89" spans="2:7" ht="15.75" x14ac:dyDescent="0.25">
      <c r="C89" s="25" t="s">
        <v>139</v>
      </c>
      <c r="D89" s="26">
        <v>5</v>
      </c>
      <c r="E89" s="27" t="s">
        <v>138</v>
      </c>
      <c r="F89" s="28">
        <v>46.51</v>
      </c>
      <c r="G89" s="29">
        <f t="shared" si="1"/>
        <v>232.55</v>
      </c>
    </row>
    <row r="90" spans="2:7" ht="15.75" x14ac:dyDescent="0.25">
      <c r="C90" s="25" t="s">
        <v>96</v>
      </c>
      <c r="D90" s="26">
        <v>1</v>
      </c>
      <c r="E90" s="27" t="s">
        <v>16</v>
      </c>
      <c r="F90" s="28">
        <v>3000</v>
      </c>
      <c r="G90" s="29">
        <f t="shared" si="1"/>
        <v>3000</v>
      </c>
    </row>
    <row r="91" spans="2:7" ht="15.75" x14ac:dyDescent="0.25">
      <c r="C91" s="25" t="s">
        <v>140</v>
      </c>
      <c r="D91" s="26">
        <v>0.5</v>
      </c>
      <c r="E91" s="139" t="s">
        <v>141</v>
      </c>
      <c r="F91" s="28">
        <v>8000</v>
      </c>
      <c r="G91" s="29">
        <f t="shared" si="1"/>
        <v>4000</v>
      </c>
    </row>
    <row r="92" spans="2:7" ht="16.5" thickBot="1" x14ac:dyDescent="0.3">
      <c r="C92" s="25"/>
      <c r="D92" s="26"/>
      <c r="F92" s="28"/>
      <c r="G92" s="29"/>
    </row>
    <row r="93" spans="2:7" ht="17.25" thickTop="1" thickBot="1" x14ac:dyDescent="0.3">
      <c r="B93" s="78"/>
      <c r="C93" s="44" t="s">
        <v>142</v>
      </c>
      <c r="D93" s="45"/>
      <c r="E93" s="46"/>
      <c r="F93" s="47"/>
      <c r="G93" s="48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2023-02-23T12:37:48Z</dcterms:modified>
</cp:coreProperties>
</file>