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13_ncr:1_{B422ABC3-060D-4ADC-8B74-EE0DEA7CCCED}" xr6:coauthVersionLast="47" xr6:coauthVersionMax="47" xr10:uidLastSave="{00000000-0000-0000-0000-000000000000}"/>
  <bookViews>
    <workbookView xWindow="780" yWindow="780" windowWidth="11775" windowHeight="11280" tabRatio="809" xr2:uid="{00000000-000D-0000-FFFF-FFFF00000000}"/>
  </bookViews>
  <sheets>
    <sheet name="Aceras y Contenes" sheetId="21" r:id="rId1"/>
    <sheet name="Hoja1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ÑIL2">[11]M.O!$D$13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Contenes'!$A$1:$F$58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Contenes'!$1:$9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</workbook>
</file>

<file path=xl/calcChain.xml><?xml version="1.0" encoding="utf-8"?>
<calcChain xmlns="http://schemas.openxmlformats.org/spreadsheetml/2006/main">
  <c r="F23" i="21" l="1"/>
  <c r="C28" i="21" l="1"/>
  <c r="F15" i="21" l="1"/>
  <c r="F13" i="21" l="1"/>
  <c r="F14" i="21" l="1"/>
  <c r="F31" i="21"/>
  <c r="F32" i="21" s="1"/>
  <c r="F28" i="21"/>
  <c r="F27" i="21"/>
  <c r="F12" i="21"/>
  <c r="F16" i="21" s="1"/>
  <c r="F29" i="21" l="1"/>
  <c r="C21" i="21"/>
  <c r="F21" i="21" s="1"/>
  <c r="C19" i="21"/>
  <c r="F19" i="21" s="1"/>
  <c r="C22" i="21" l="1"/>
  <c r="F22" i="21" s="1"/>
  <c r="C20" i="21"/>
  <c r="F20" i="21" s="1"/>
  <c r="G91" i="22"/>
  <c r="G90" i="22"/>
  <c r="G89" i="22"/>
  <c r="G88" i="22"/>
  <c r="G87" i="22"/>
  <c r="G86" i="22"/>
  <c r="G85" i="22"/>
  <c r="G84" i="22"/>
  <c r="F24" i="21" l="1"/>
  <c r="F34" i="21" s="1"/>
  <c r="G93" i="22"/>
  <c r="F40" i="21" l="1"/>
  <c r="F36" i="21"/>
  <c r="F41" i="21"/>
  <c r="F45" i="21"/>
  <c r="F42" i="21"/>
  <c r="F44" i="21"/>
  <c r="F39" i="21"/>
  <c r="F43" i="21"/>
  <c r="E78" i="22"/>
  <c r="F78" i="22" s="1"/>
  <c r="F77" i="22"/>
  <c r="G64" i="22"/>
  <c r="F46" i="21" l="1"/>
  <c r="F47" i="21" s="1"/>
  <c r="F49" i="21" s="1"/>
  <c r="F51" i="21" s="1"/>
  <c r="F79" i="22"/>
  <c r="G71" i="22"/>
  <c r="G70" i="22"/>
  <c r="G69" i="22"/>
  <c r="G68" i="22"/>
  <c r="G67" i="22"/>
  <c r="G66" i="22"/>
  <c r="G65" i="22"/>
  <c r="G72" i="22" l="1"/>
  <c r="G73" i="22" s="1"/>
  <c r="G57" i="22" l="1"/>
  <c r="G56" i="22"/>
  <c r="G55" i="22"/>
  <c r="G59" i="22" s="1"/>
  <c r="G40" i="22"/>
  <c r="G39" i="22"/>
  <c r="G43" i="22"/>
  <c r="G46" i="22" s="1"/>
  <c r="G42" i="22" l="1"/>
  <c r="G45" i="22" s="1"/>
  <c r="G48" i="22" s="1"/>
  <c r="G49" i="22" s="1"/>
  <c r="G30" i="22"/>
  <c r="G32" i="22"/>
  <c r="G31" i="22"/>
  <c r="G29" i="22"/>
  <c r="G24" i="22" l="1"/>
  <c r="G22" i="22"/>
  <c r="G21" i="22"/>
  <c r="F23" i="22" s="1"/>
  <c r="G17" i="22"/>
  <c r="G15" i="22"/>
  <c r="G23" i="22" l="1"/>
  <c r="F33" i="22"/>
  <c r="G33" i="22" s="1"/>
  <c r="G35" i="22" s="1"/>
  <c r="G25" i="22"/>
  <c r="F16" i="22"/>
  <c r="G16" i="22" s="1"/>
  <c r="G18" i="22" s="1"/>
  <c r="E5" i="22" l="1"/>
  <c r="F5" i="22" s="1"/>
  <c r="F6" i="22"/>
  <c r="F8" i="22" l="1"/>
  <c r="E9" i="22" s="1"/>
  <c r="F9" i="22" s="1"/>
  <c r="F10" i="22" s="1"/>
  <c r="F12" i="22" s="1"/>
</calcChain>
</file>

<file path=xl/sharedStrings.xml><?xml version="1.0" encoding="utf-8"?>
<sst xmlns="http://schemas.openxmlformats.org/spreadsheetml/2006/main" count="234" uniqueCount="160">
  <si>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</si>
  <si>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</si>
  <si>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</si>
  <si>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</si>
  <si>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</si>
  <si>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</si>
  <si>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</si>
  <si>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</si>
  <si>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</si>
  <si>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</si>
  <si>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</si>
  <si>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</si>
  <si>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</si>
  <si>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</si>
  <si>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</si>
  <si>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</si>
  <si>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</si>
  <si>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</si>
  <si>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</si>
  <si>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</si>
  <si>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</si>
  <si>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</si>
  <si>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</si>
  <si>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</si>
  <si>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</si>
  <si>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</si>
  <si>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</si>
  <si>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</si>
  <si>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Movimiento de Tierra:</t>
  </si>
  <si>
    <t>Bote producto de Excavacion</t>
  </si>
  <si>
    <t>Construcción de acera en hormigón 180 kg/cm², C/ligadora, e = 0.10 mts, a = 1.0 m</t>
  </si>
  <si>
    <t>Construcción de Contenes (0.45x0.30x0.15)             f'c = 180 kg/cm², C/ligadora.</t>
  </si>
  <si>
    <t>Suministro de relleno Caliche regado, Nivelado y compactado C/maquito</t>
  </si>
  <si>
    <t>Excavacion a Mano material no clasificado</t>
  </si>
  <si>
    <t>Telford (tipo III), a base de H.S y Piedras</t>
  </si>
  <si>
    <t>Nota 2:</t>
  </si>
  <si>
    <t>SUB-TOTAL 1</t>
  </si>
  <si>
    <t>SUB-TOTAL 2</t>
  </si>
  <si>
    <t>SUB-TOTAL 3</t>
  </si>
  <si>
    <t>Hormigon Simple en:</t>
  </si>
  <si>
    <t>SUB-TOTAL 4</t>
  </si>
  <si>
    <t>Codia</t>
  </si>
  <si>
    <t>Caseta de Materiales</t>
  </si>
  <si>
    <t xml:space="preserve">EXCAVACIÓN A MANO </t>
  </si>
  <si>
    <t>Descripción</t>
  </si>
  <si>
    <t>P.U</t>
  </si>
  <si>
    <t>Valor</t>
  </si>
  <si>
    <t>Picadores (2 Hombres)</t>
  </si>
  <si>
    <t>Día</t>
  </si>
  <si>
    <t>Paleador</t>
  </si>
  <si>
    <t xml:space="preserve">SUB-TOTAL </t>
  </si>
  <si>
    <t>Rendimiento</t>
  </si>
  <si>
    <t>M3/DIA</t>
  </si>
  <si>
    <t>Herramientas 10%</t>
  </si>
  <si>
    <t>Costo / M3</t>
  </si>
  <si>
    <t>Relleno de Reposicion</t>
  </si>
  <si>
    <t xml:space="preserve">Peón </t>
  </si>
  <si>
    <t>H/Día</t>
  </si>
  <si>
    <t>Herramientas</t>
  </si>
  <si>
    <t>%</t>
  </si>
  <si>
    <t xml:space="preserve">Apisonado mecanico del relleno </t>
  </si>
  <si>
    <t>p.a</t>
  </si>
  <si>
    <t>COSTO/M3</t>
  </si>
  <si>
    <t xml:space="preserve">Relleno compactado de caliche </t>
  </si>
  <si>
    <t>Caliche</t>
  </si>
  <si>
    <t>m3</t>
  </si>
  <si>
    <t>HORMIGÓN  180 Kg/Cm2. Ligado a mano</t>
  </si>
  <si>
    <t>#</t>
  </si>
  <si>
    <t>a)</t>
  </si>
  <si>
    <t>Agua cargada con tanque</t>
  </si>
  <si>
    <t>Gls.</t>
  </si>
  <si>
    <t>b)</t>
  </si>
  <si>
    <t>Cemento Gris</t>
  </si>
  <si>
    <t>Fda.</t>
  </si>
  <si>
    <t>c)</t>
  </si>
  <si>
    <t>Arena Lavada</t>
  </si>
  <si>
    <t>M3.</t>
  </si>
  <si>
    <t>d)</t>
  </si>
  <si>
    <t>Grava Clasificada</t>
  </si>
  <si>
    <t>g)</t>
  </si>
  <si>
    <t>Ligado y Vaciado A MANO</t>
  </si>
  <si>
    <t>M3</t>
  </si>
  <si>
    <t>TELFORD PARA CONTENES:</t>
  </si>
  <si>
    <t>CEMENTO</t>
  </si>
  <si>
    <t>FDA</t>
  </si>
  <si>
    <t>AGREGADO</t>
  </si>
  <si>
    <t>AGUA</t>
  </si>
  <si>
    <t>PIEDRAS</t>
  </si>
  <si>
    <t>RESUMEN</t>
  </si>
  <si>
    <t>20% H.S.</t>
  </si>
  <si>
    <t>50% PIEDRA</t>
  </si>
  <si>
    <t>MANO DE OBRA</t>
  </si>
  <si>
    <t>COSTO$/M3</t>
  </si>
  <si>
    <t>Total</t>
  </si>
  <si>
    <t>CONTEN</t>
  </si>
  <si>
    <t>Hormigón180 Kg/Cm2 a ligado a  Mano</t>
  </si>
  <si>
    <t>Plantilla y Guardera</t>
  </si>
  <si>
    <t>Mano de Obra</t>
  </si>
  <si>
    <t>Costo / ML</t>
  </si>
  <si>
    <t>REPLANTEO</t>
  </si>
  <si>
    <t>&lt;120</t>
  </si>
  <si>
    <t>mt2</t>
  </si>
  <si>
    <t>2.01</t>
  </si>
  <si>
    <t>Cal (50 lbs)</t>
  </si>
  <si>
    <t>2.02</t>
  </si>
  <si>
    <t>Clavos Corrientes</t>
  </si>
  <si>
    <t>LBS</t>
  </si>
  <si>
    <t>2.03</t>
  </si>
  <si>
    <t>Madera Pino Americano Bruta 4  usos</t>
  </si>
  <si>
    <t>P2</t>
  </si>
  <si>
    <t>2.04</t>
  </si>
  <si>
    <t>Hilo de nylon</t>
  </si>
  <si>
    <t>Ud</t>
  </si>
  <si>
    <t>2.05</t>
  </si>
  <si>
    <t>Herramienta de Trabajo a mano</t>
  </si>
  <si>
    <t>PA</t>
  </si>
  <si>
    <t>2.06</t>
  </si>
  <si>
    <t xml:space="preserve">Carpintero  </t>
  </si>
  <si>
    <t>2.07</t>
  </si>
  <si>
    <t>Ayudante</t>
  </si>
  <si>
    <t>2.08</t>
  </si>
  <si>
    <t>Trabajador No calificado (TNC)</t>
  </si>
  <si>
    <t>COSTO/UD</t>
  </si>
  <si>
    <t xml:space="preserve"> COSTO/M2</t>
  </si>
  <si>
    <t>LIMPIEZA GENERAL Y BOTE</t>
  </si>
  <si>
    <t>Bote Asumido</t>
  </si>
  <si>
    <t xml:space="preserve">Costo </t>
  </si>
  <si>
    <t>4 Brigadas (4 hombre a 600*dia)</t>
  </si>
  <si>
    <t>Monto Total RD$: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</si>
  <si>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</si>
  <si>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</si>
  <si>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</si>
  <si>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CASETA DE MATERIALES (2.00 x 2.00)</t>
  </si>
  <si>
    <t>Horcones</t>
  </si>
  <si>
    <t>Uds</t>
  </si>
  <si>
    <t>Enlates (1" x 4" x 14´)</t>
  </si>
  <si>
    <t>Plancha Zinc ( 6´ x  3´) Calibre 34</t>
  </si>
  <si>
    <t xml:space="preserve">Visagra 3" </t>
  </si>
  <si>
    <t>Clavo Zinc 2½"</t>
  </si>
  <si>
    <t>Lbs</t>
  </si>
  <si>
    <t>Clavo Madera 2½"</t>
  </si>
  <si>
    <t>Vigilante</t>
  </si>
  <si>
    <t>Mes</t>
  </si>
  <si>
    <t>Costo /Ud</t>
  </si>
  <si>
    <t>Replanteo</t>
  </si>
  <si>
    <t>M²</t>
  </si>
  <si>
    <t xml:space="preserve">Nota 1: </t>
  </si>
  <si>
    <t>La Partida Seguros, Pólizas y Fianzas será pagada previa presentación de Factura.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</si>
  <si>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</si>
  <si>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</si>
  <si>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</si>
  <si>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</si>
  <si>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</si>
  <si>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Fecha 06-02-2023</t>
  </si>
  <si>
    <t>Presupuesto participativo</t>
  </si>
  <si>
    <t>Letrero Identificación de Obra (Pequeños)</t>
  </si>
  <si>
    <t>P:A</t>
  </si>
  <si>
    <t>UBICACION: Barrio Nuevo (La arena)</t>
  </si>
  <si>
    <t xml:space="preserve">Demolicion elemento de hormigon con compresor </t>
  </si>
  <si>
    <t>PRESUPUESTO :  Construccion Aceras y Contenes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</si>
</sst>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#,##0.000"/>
    <numFmt numFmtId="177" formatCode="0.00;[Red]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4" applyNumberFormat="0" applyAlignment="0" applyProtection="0"/>
    <xf numFmtId="0" fontId="15" fillId="19" borderId="4" applyNumberFormat="0" applyAlignment="0" applyProtection="0"/>
    <xf numFmtId="0" fontId="15" fillId="1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4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8" applyNumberFormat="0" applyAlignment="0" applyProtection="0"/>
    <xf numFmtId="0" fontId="23" fillId="19" borderId="8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39" fontId="26" fillId="0" borderId="0"/>
    <xf numFmtId="171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8" fillId="0" borderId="0"/>
  </cellStyleXfs>
  <cellXfs count="289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0" fontId="6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/>
    <xf numFmtId="0" fontId="29" fillId="20" borderId="0" xfId="151" applyFont="1" applyFill="1" applyAlignment="1">
      <alignment horizontal="left"/>
    </xf>
    <xf numFmtId="2" fontId="29" fillId="20" borderId="0" xfId="151" applyNumberFormat="1" applyFont="1" applyFill="1" applyAlignment="1">
      <alignment horizontal="left"/>
    </xf>
    <xf numFmtId="4" fontId="29" fillId="20" borderId="0" xfId="151" quotePrefix="1" applyNumberFormat="1" applyFont="1" applyFill="1"/>
    <xf numFmtId="0" fontId="29" fillId="20" borderId="0" xfId="151" quotePrefix="1" applyFont="1" applyFill="1" applyAlignment="1">
      <alignment horizontal="center"/>
    </xf>
    <xf numFmtId="4" fontId="29" fillId="20" borderId="0" xfId="151" applyNumberFormat="1" applyFont="1" applyFill="1"/>
    <xf numFmtId="0" fontId="29" fillId="21" borderId="10" xfId="151" applyFont="1" applyFill="1" applyBorder="1" applyAlignment="1">
      <alignment horizontal="center"/>
    </xf>
    <xf numFmtId="2" fontId="29" fillId="21" borderId="10" xfId="151" applyNumberFormat="1" applyFont="1" applyFill="1" applyBorder="1"/>
    <xf numFmtId="4" fontId="29" fillId="21" borderId="10" xfId="151" applyNumberFormat="1" applyFont="1" applyFill="1" applyBorder="1" applyAlignment="1">
      <alignment horizontal="center"/>
    </xf>
    <xf numFmtId="176" fontId="29" fillId="21" borderId="11" xfId="151" applyNumberFormat="1" applyFont="1" applyFill="1" applyBorder="1" applyAlignment="1">
      <alignment horizontal="center"/>
    </xf>
    <xf numFmtId="0" fontId="30" fillId="0" borderId="12" xfId="151" applyFont="1" applyBorder="1"/>
    <xf numFmtId="2" fontId="30" fillId="0" borderId="12" xfId="151" applyNumberFormat="1" applyFont="1" applyBorder="1" applyAlignment="1">
      <alignment horizontal="right"/>
    </xf>
    <xf numFmtId="0" fontId="30" fillId="0" borderId="12" xfId="151" applyFont="1" applyBorder="1" applyAlignment="1">
      <alignment horizontal="center"/>
    </xf>
    <xf numFmtId="4" fontId="30" fillId="0" borderId="12" xfId="151" applyNumberFormat="1" applyFont="1" applyBorder="1" applyAlignment="1">
      <alignment horizontal="right"/>
    </xf>
    <xf numFmtId="4" fontId="30" fillId="0" borderId="13" xfId="151" applyNumberFormat="1" applyFont="1" applyBorder="1" applyAlignment="1">
      <alignment horizontal="right"/>
    </xf>
    <xf numFmtId="0" fontId="30" fillId="0" borderId="12" xfId="151" quotePrefix="1" applyFont="1" applyBorder="1" applyAlignment="1">
      <alignment horizontal="left"/>
    </xf>
    <xf numFmtId="0" fontId="30" fillId="0" borderId="12" xfId="151" quotePrefix="1" applyFont="1" applyBorder="1" applyAlignment="1">
      <alignment horizontal="center"/>
    </xf>
    <xf numFmtId="4" fontId="30" fillId="0" borderId="12" xfId="151" applyNumberFormat="1" applyFont="1" applyBorder="1" applyAlignment="1">
      <alignment horizontal="center"/>
    </xf>
    <xf numFmtId="4" fontId="30" fillId="0" borderId="13" xfId="151" applyNumberFormat="1" applyFont="1" applyBorder="1" applyAlignment="1">
      <alignment horizontal="center"/>
    </xf>
    <xf numFmtId="0" fontId="29" fillId="0" borderId="12" xfId="151" applyFont="1" applyBorder="1" applyAlignment="1">
      <alignment horizontal="center"/>
    </xf>
    <xf numFmtId="2" fontId="30" fillId="0" borderId="12" xfId="151" applyNumberFormat="1" applyFont="1" applyBorder="1"/>
    <xf numFmtId="39" fontId="30" fillId="0" borderId="12" xfId="151" applyNumberFormat="1" applyFont="1" applyBorder="1" applyAlignment="1">
      <alignment horizontal="center"/>
    </xf>
    <xf numFmtId="39" fontId="30" fillId="0" borderId="12" xfId="151" applyNumberFormat="1" applyFont="1" applyBorder="1"/>
    <xf numFmtId="39" fontId="29" fillId="0" borderId="13" xfId="151" applyNumberFormat="1" applyFont="1" applyBorder="1"/>
    <xf numFmtId="4" fontId="30" fillId="0" borderId="13" xfId="151" quotePrefix="1" applyNumberFormat="1" applyFont="1" applyBorder="1" applyAlignment="1">
      <alignment horizontal="right"/>
    </xf>
    <xf numFmtId="0" fontId="30" fillId="0" borderId="12" xfId="151" applyFont="1" applyBorder="1" applyAlignment="1">
      <alignment horizontal="left"/>
    </xf>
    <xf numFmtId="2" fontId="30" fillId="0" borderId="12" xfId="151" applyNumberFormat="1" applyFont="1" applyBorder="1" applyAlignment="1">
      <alignment horizontal="left"/>
    </xf>
    <xf numFmtId="4" fontId="30" fillId="0" borderId="12" xfId="151" applyNumberFormat="1" applyFont="1" applyBorder="1"/>
    <xf numFmtId="4" fontId="30" fillId="0" borderId="13" xfId="151" applyNumberFormat="1" applyFont="1" applyBorder="1"/>
    <xf numFmtId="0" fontId="29" fillId="22" borderId="14" xfId="151" applyFont="1" applyFill="1" applyBorder="1" applyAlignment="1">
      <alignment horizontal="center"/>
    </xf>
    <xf numFmtId="2" fontId="30" fillId="22" borderId="14" xfId="151" applyNumberFormat="1" applyFont="1" applyFill="1" applyBorder="1"/>
    <xf numFmtId="39" fontId="30" fillId="22" borderId="14" xfId="151" applyNumberFormat="1" applyFont="1" applyFill="1" applyBorder="1" applyAlignment="1">
      <alignment horizontal="center"/>
    </xf>
    <xf numFmtId="39" fontId="30" fillId="22" borderId="14" xfId="151" applyNumberFormat="1" applyFont="1" applyFill="1" applyBorder="1"/>
    <xf numFmtId="39" fontId="29" fillId="22" borderId="15" xfId="151" applyNumberFormat="1" applyFont="1" applyFill="1" applyBorder="1"/>
    <xf numFmtId="0" fontId="29" fillId="20" borderId="0" xfId="151" quotePrefix="1" applyFont="1" applyFill="1" applyAlignment="1">
      <alignment horizontal="right" vertical="top"/>
    </xf>
    <xf numFmtId="2" fontId="30" fillId="20" borderId="0" xfId="151" applyNumberFormat="1" applyFont="1" applyFill="1" applyAlignment="1">
      <alignment horizontal="left"/>
    </xf>
    <xf numFmtId="0" fontId="29" fillId="20" borderId="0" xfId="151" applyFont="1" applyFill="1" applyAlignment="1">
      <alignment horizontal="center"/>
    </xf>
    <xf numFmtId="1" fontId="30" fillId="0" borderId="16" xfId="151" applyNumberFormat="1" applyFont="1" applyBorder="1" applyAlignment="1">
      <alignment horizontal="right" vertical="top"/>
    </xf>
    <xf numFmtId="0" fontId="29" fillId="20" borderId="2" xfId="151" quotePrefix="1" applyFont="1" applyFill="1" applyBorder="1" applyAlignment="1">
      <alignment horizontal="right" vertical="top"/>
    </xf>
    <xf numFmtId="0" fontId="29" fillId="20" borderId="2" xfId="151" applyFont="1" applyFill="1" applyBorder="1" applyAlignment="1">
      <alignment horizontal="left"/>
    </xf>
    <xf numFmtId="2" fontId="29" fillId="20" borderId="2" xfId="151" applyNumberFormat="1" applyFont="1" applyFill="1" applyBorder="1" applyAlignment="1">
      <alignment horizontal="left"/>
    </xf>
    <xf numFmtId="4" fontId="29" fillId="20" borderId="2" xfId="151" quotePrefix="1" applyNumberFormat="1" applyFont="1" applyFill="1" applyBorder="1"/>
    <xf numFmtId="0" fontId="29" fillId="20" borderId="2" xfId="151" quotePrefix="1" applyFont="1" applyFill="1" applyBorder="1" applyAlignment="1">
      <alignment horizontal="center"/>
    </xf>
    <xf numFmtId="4" fontId="29" fillId="20" borderId="2" xfId="151" applyNumberFormat="1" applyFont="1" applyFill="1" applyBorder="1"/>
    <xf numFmtId="1" fontId="29" fillId="21" borderId="18" xfId="151" applyNumberFormat="1" applyFont="1" applyFill="1" applyBorder="1" applyAlignment="1">
      <alignment horizontal="center" vertical="top"/>
    </xf>
    <xf numFmtId="0" fontId="29" fillId="21" borderId="19" xfId="151" applyFont="1" applyFill="1" applyBorder="1" applyAlignment="1">
      <alignment horizontal="center"/>
    </xf>
    <xf numFmtId="2" fontId="29" fillId="21" borderId="19" xfId="151" applyNumberFormat="1" applyFont="1" applyFill="1" applyBorder="1"/>
    <xf numFmtId="4" fontId="29" fillId="21" borderId="19" xfId="151" applyNumberFormat="1" applyFont="1" applyFill="1" applyBorder="1" applyAlignment="1">
      <alignment horizontal="center"/>
    </xf>
    <xf numFmtId="176" fontId="29" fillId="21" borderId="20" xfId="151" applyNumberFormat="1" applyFont="1" applyFill="1" applyBorder="1" applyAlignment="1">
      <alignment horizontal="center"/>
    </xf>
    <xf numFmtId="0" fontId="30" fillId="0" borderId="21" xfId="151" applyFont="1" applyBorder="1" applyAlignment="1">
      <alignment horizontal="right" vertical="top"/>
    </xf>
    <xf numFmtId="0" fontId="30" fillId="0" borderId="22" xfId="151" applyFont="1" applyBorder="1" applyAlignment="1">
      <alignment horizontal="left"/>
    </xf>
    <xf numFmtId="2" fontId="30" fillId="0" borderId="22" xfId="151" applyNumberFormat="1" applyFont="1" applyBorder="1"/>
    <xf numFmtId="0" fontId="30" fillId="0" borderId="22" xfId="151" quotePrefix="1" applyFont="1" applyBorder="1" applyAlignment="1">
      <alignment horizontal="center"/>
    </xf>
    <xf numFmtId="4" fontId="30" fillId="0" borderId="22" xfId="151" applyNumberFormat="1" applyFont="1" applyBorder="1"/>
    <xf numFmtId="4" fontId="30" fillId="0" borderId="23" xfId="151" applyNumberFormat="1" applyFont="1" applyBorder="1"/>
    <xf numFmtId="0" fontId="30" fillId="0" borderId="22" xfId="151" applyFont="1" applyBorder="1" applyAlignment="1">
      <alignment horizontal="center"/>
    </xf>
    <xf numFmtId="0" fontId="30" fillId="0" borderId="21" xfId="151" quotePrefix="1" applyFont="1" applyBorder="1" applyAlignment="1">
      <alignment horizontal="right" vertical="top"/>
    </xf>
    <xf numFmtId="0" fontId="30" fillId="0" borderId="24" xfId="151" quotePrefix="1" applyFont="1" applyBorder="1" applyAlignment="1">
      <alignment horizontal="right" vertical="top"/>
    </xf>
    <xf numFmtId="0" fontId="30" fillId="0" borderId="25" xfId="151" applyFont="1" applyBorder="1" applyAlignment="1">
      <alignment horizontal="left"/>
    </xf>
    <xf numFmtId="2" fontId="30" fillId="0" borderId="25" xfId="151" applyNumberFormat="1" applyFont="1" applyBorder="1"/>
    <xf numFmtId="0" fontId="30" fillId="0" borderId="25" xfId="151" quotePrefix="1" applyFont="1" applyBorder="1" applyAlignment="1">
      <alignment horizontal="center"/>
    </xf>
    <xf numFmtId="4" fontId="30" fillId="0" borderId="25" xfId="151" applyNumberFormat="1" applyFont="1" applyBorder="1"/>
    <xf numFmtId="4" fontId="30" fillId="0" borderId="26" xfId="151" applyNumberFormat="1" applyFont="1" applyBorder="1"/>
    <xf numFmtId="1" fontId="30" fillId="22" borderId="17" xfId="151" applyNumberFormat="1" applyFont="1" applyFill="1" applyBorder="1" applyAlignment="1">
      <alignment horizontal="right" vertical="top"/>
    </xf>
    <xf numFmtId="0" fontId="29" fillId="21" borderId="19" xfId="4" applyFont="1" applyFill="1" applyBorder="1" applyAlignment="1">
      <alignment horizontal="center" vertical="top"/>
    </xf>
    <xf numFmtId="4" fontId="29" fillId="21" borderId="19" xfId="4" applyNumberFormat="1" applyFont="1" applyFill="1" applyBorder="1"/>
    <xf numFmtId="0" fontId="29" fillId="21" borderId="19" xfId="4" applyFont="1" applyFill="1" applyBorder="1" applyAlignment="1">
      <alignment horizontal="center"/>
    </xf>
    <xf numFmtId="4" fontId="29" fillId="21" borderId="19" xfId="4" applyNumberFormat="1" applyFont="1" applyFill="1" applyBorder="1" applyAlignment="1">
      <alignment horizontal="center"/>
    </xf>
    <xf numFmtId="176" fontId="29" fillId="21" borderId="19" xfId="4" applyNumberFormat="1" applyFont="1" applyFill="1" applyBorder="1" applyAlignment="1">
      <alignment horizontal="center"/>
    </xf>
    <xf numFmtId="0" fontId="31" fillId="0" borderId="27" xfId="4" applyFont="1" applyBorder="1" applyAlignment="1">
      <alignment horizontal="center" vertical="top"/>
    </xf>
    <xf numFmtId="0" fontId="30" fillId="0" borderId="28" xfId="4" applyFont="1" applyBorder="1" applyAlignment="1">
      <alignment vertical="top" wrapText="1"/>
    </xf>
    <xf numFmtId="0" fontId="30" fillId="0" borderId="28" xfId="4" applyFont="1" applyBorder="1" applyAlignment="1">
      <alignment vertical="top"/>
    </xf>
    <xf numFmtId="39" fontId="30" fillId="0" borderId="28" xfId="4" applyNumberFormat="1" applyFont="1" applyBorder="1" applyAlignment="1">
      <alignment vertical="top"/>
    </xf>
    <xf numFmtId="0" fontId="30" fillId="0" borderId="29" xfId="4" applyFont="1" applyBorder="1" applyAlignment="1">
      <alignment vertical="top"/>
    </xf>
    <xf numFmtId="164" fontId="30" fillId="0" borderId="29" xfId="150" applyFont="1" applyBorder="1" applyAlignment="1">
      <alignment vertical="top"/>
    </xf>
    <xf numFmtId="165" fontId="30" fillId="0" borderId="29" xfId="4" applyNumberFormat="1" applyFont="1" applyBorder="1" applyAlignment="1">
      <alignment vertical="top"/>
    </xf>
    <xf numFmtId="1" fontId="31" fillId="0" borderId="30" xfId="4" applyNumberFormat="1" applyFont="1" applyBorder="1" applyAlignment="1">
      <alignment horizontal="center" vertical="top"/>
    </xf>
    <xf numFmtId="1" fontId="31" fillId="0" borderId="31" xfId="4" applyNumberFormat="1" applyFont="1" applyBorder="1" applyAlignment="1">
      <alignment horizontal="center" vertical="top"/>
    </xf>
    <xf numFmtId="39" fontId="31" fillId="0" borderId="32" xfId="4" applyNumberFormat="1" applyFont="1" applyBorder="1"/>
    <xf numFmtId="39" fontId="29" fillId="0" borderId="33" xfId="4" applyNumberFormat="1" applyFont="1" applyBorder="1"/>
    <xf numFmtId="39" fontId="29" fillId="0" borderId="34" xfId="4" applyNumberFormat="1" applyFont="1" applyBorder="1"/>
    <xf numFmtId="164" fontId="0" fillId="0" borderId="0" xfId="150" applyFont="1"/>
    <xf numFmtId="164" fontId="29" fillId="22" borderId="14" xfId="150" applyFont="1" applyFill="1" applyBorder="1" applyAlignment="1" applyProtection="1">
      <alignment horizontal="center"/>
    </xf>
    <xf numFmtId="4" fontId="29" fillId="21" borderId="1" xfId="4" applyNumberFormat="1" applyFont="1" applyFill="1" applyBorder="1"/>
    <xf numFmtId="0" fontId="29" fillId="21" borderId="1" xfId="4" applyFont="1" applyFill="1" applyBorder="1" applyAlignment="1">
      <alignment horizontal="center"/>
    </xf>
    <xf numFmtId="4" fontId="29" fillId="21" borderId="1" xfId="4" applyNumberFormat="1" applyFont="1" applyFill="1" applyBorder="1" applyAlignment="1">
      <alignment horizontal="center"/>
    </xf>
    <xf numFmtId="176" fontId="29" fillId="21" borderId="1" xfId="4" applyNumberFormat="1" applyFont="1" applyFill="1" applyBorder="1" applyAlignment="1">
      <alignment horizontal="center"/>
    </xf>
    <xf numFmtId="0" fontId="32" fillId="0" borderId="27" xfId="4" applyFont="1" applyBorder="1" applyAlignment="1">
      <alignment horizontal="center" vertical="top"/>
    </xf>
    <xf numFmtId="0" fontId="32" fillId="0" borderId="28" xfId="4" applyFont="1" applyBorder="1" applyAlignment="1">
      <alignment horizontal="left" vertical="top" wrapText="1"/>
    </xf>
    <xf numFmtId="4" fontId="33" fillId="0" borderId="28" xfId="4" applyNumberFormat="1" applyFont="1" applyBorder="1"/>
    <xf numFmtId="0" fontId="33" fillId="0" borderId="28" xfId="4" applyFont="1" applyBorder="1" applyAlignment="1">
      <alignment horizontal="center"/>
    </xf>
    <xf numFmtId="4" fontId="33" fillId="0" borderId="29" xfId="4" applyNumberFormat="1" applyFont="1" applyBorder="1"/>
    <xf numFmtId="0" fontId="33" fillId="0" borderId="27" xfId="4" applyFont="1" applyBorder="1" applyAlignment="1">
      <alignment horizontal="center" vertical="top"/>
    </xf>
    <xf numFmtId="0" fontId="30" fillId="0" borderId="28" xfId="4" applyFont="1" applyBorder="1" applyAlignment="1">
      <alignment horizontal="left" vertical="top"/>
    </xf>
    <xf numFmtId="0" fontId="33" fillId="0" borderId="28" xfId="4" applyFont="1" applyBorder="1" applyAlignment="1">
      <alignment horizontal="left" vertical="top" wrapText="1"/>
    </xf>
    <xf numFmtId="0" fontId="32" fillId="0" borderId="27" xfId="4" quotePrefix="1" applyFont="1" applyBorder="1" applyAlignment="1">
      <alignment horizontal="center" vertical="top"/>
    </xf>
    <xf numFmtId="0" fontId="32" fillId="0" borderId="28" xfId="4" quotePrefix="1" applyFont="1" applyBorder="1" applyAlignment="1">
      <alignment horizontal="left" vertical="top"/>
    </xf>
    <xf numFmtId="0" fontId="32" fillId="0" borderId="28" xfId="4" applyFont="1" applyBorder="1" applyAlignment="1">
      <alignment horizontal="left"/>
    </xf>
    <xf numFmtId="4" fontId="32" fillId="0" borderId="28" xfId="4" quotePrefix="1" applyNumberFormat="1" applyFont="1" applyBorder="1"/>
    <xf numFmtId="0" fontId="32" fillId="0" borderId="28" xfId="4" quotePrefix="1" applyFont="1" applyBorder="1" applyAlignment="1">
      <alignment horizontal="center"/>
    </xf>
    <xf numFmtId="4" fontId="32" fillId="0" borderId="29" xfId="4" applyNumberFormat="1" applyFont="1" applyBorder="1"/>
    <xf numFmtId="1" fontId="29" fillId="21" borderId="19" xfId="4" applyNumberFormat="1" applyFont="1" applyFill="1" applyBorder="1" applyAlignment="1">
      <alignment horizontal="center" vertical="top"/>
    </xf>
    <xf numFmtId="0" fontId="29" fillId="23" borderId="1" xfId="151" applyFont="1" applyFill="1" applyBorder="1" applyAlignment="1">
      <alignment horizontal="center"/>
    </xf>
    <xf numFmtId="1" fontId="29" fillId="21" borderId="35" xfId="151" applyNumberFormat="1" applyFont="1" applyFill="1" applyBorder="1" applyAlignment="1">
      <alignment horizontal="center" vertical="top"/>
    </xf>
    <xf numFmtId="2" fontId="3" fillId="4" borderId="1" xfId="0" applyNumberFormat="1" applyFont="1" applyFill="1" applyBorder="1" applyAlignment="1">
      <alignment horizontal="center"/>
    </xf>
    <xf numFmtId="39" fontId="34" fillId="4" borderId="1" xfId="0" applyNumberFormat="1" applyFont="1" applyFill="1" applyBorder="1"/>
    <xf numFmtId="166" fontId="34" fillId="4" borderId="1" xfId="112" applyNumberFormat="1" applyFont="1" applyFill="1" applyBorder="1" applyAlignment="1" applyProtection="1">
      <alignment horizontal="center"/>
    </xf>
    <xf numFmtId="166" fontId="34" fillId="4" borderId="1" xfId="0" applyNumberFormat="1" applyFont="1" applyFill="1" applyBorder="1" applyAlignment="1">
      <alignment horizontal="center"/>
    </xf>
    <xf numFmtId="177" fontId="2" fillId="0" borderId="1" xfId="4" quotePrefix="1" applyNumberFormat="1" applyBorder="1" applyAlignment="1">
      <alignment horizontal="center"/>
    </xf>
    <xf numFmtId="39" fontId="35" fillId="4" borderId="1" xfId="0" applyNumberFormat="1" applyFont="1" applyFill="1" applyBorder="1"/>
    <xf numFmtId="166" fontId="4" fillId="4" borderId="1" xfId="0" applyNumberFormat="1" applyFont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/>
    <xf numFmtId="0" fontId="34" fillId="4" borderId="1" xfId="0" applyFont="1" applyFill="1" applyBorder="1"/>
    <xf numFmtId="166" fontId="34" fillId="4" borderId="1" xfId="112" applyNumberFormat="1" applyFont="1" applyFill="1" applyBorder="1" applyAlignment="1">
      <alignment horizontal="center"/>
    </xf>
    <xf numFmtId="39" fontId="29" fillId="22" borderId="15" xfId="151" applyNumberFormat="1" applyFont="1" applyFill="1" applyBorder="1" applyAlignment="1">
      <alignment horizontal="center"/>
    </xf>
    <xf numFmtId="166" fontId="35" fillId="0" borderId="1" xfId="112" applyNumberFormat="1" applyFont="1" applyFill="1" applyBorder="1" applyAlignment="1" applyProtection="1">
      <alignment horizontal="center"/>
    </xf>
    <xf numFmtId="166" fontId="4" fillId="0" borderId="1" xfId="112" applyNumberFormat="1" applyFont="1" applyFill="1" applyBorder="1" applyAlignment="1" applyProtection="1">
      <alignment horizontal="center"/>
    </xf>
    <xf numFmtId="0" fontId="29" fillId="20" borderId="2" xfId="4" applyFont="1" applyFill="1" applyBorder="1"/>
    <xf numFmtId="4" fontId="30" fillId="20" borderId="2" xfId="4" applyNumberFormat="1" applyFont="1" applyFill="1" applyBorder="1" applyAlignment="1">
      <alignment horizontal="center"/>
    </xf>
    <xf numFmtId="0" fontId="30" fillId="20" borderId="2" xfId="4" applyFont="1" applyFill="1" applyBorder="1" applyAlignment="1">
      <alignment horizontal="center"/>
    </xf>
    <xf numFmtId="4" fontId="29" fillId="20" borderId="2" xfId="4" applyNumberFormat="1" applyFont="1" applyFill="1" applyBorder="1" applyAlignment="1">
      <alignment horizontal="center"/>
    </xf>
    <xf numFmtId="0" fontId="31" fillId="20" borderId="0" xfId="151" quotePrefix="1" applyFont="1" applyFill="1" applyAlignment="1">
      <alignment horizontal="right" vertical="top"/>
    </xf>
    <xf numFmtId="0" fontId="31" fillId="20" borderId="0" xfId="151" applyFont="1" applyFill="1" applyAlignment="1">
      <alignment horizontal="left"/>
    </xf>
    <xf numFmtId="0" fontId="30" fillId="0" borderId="0" xfId="151" applyFont="1" applyAlignment="1">
      <alignment horizontal="center"/>
    </xf>
    <xf numFmtId="0" fontId="6" fillId="25" borderId="1" xfId="0" applyFont="1" applyFill="1" applyBorder="1" applyAlignment="1">
      <alignment horizontal="center" vertical="top"/>
    </xf>
    <xf numFmtId="0" fontId="5" fillId="0" borderId="40" xfId="0" applyFont="1" applyBorder="1" applyAlignment="1">
      <alignment horizontal="left" wrapText="1"/>
    </xf>
    <xf numFmtId="0" fontId="6" fillId="25" borderId="45" xfId="0" applyFont="1" applyFill="1" applyBorder="1" applyAlignment="1">
      <alignment horizontal="center" vertical="top"/>
    </xf>
    <xf numFmtId="168" fontId="5" fillId="0" borderId="45" xfId="0" applyNumberFormat="1" applyFont="1" applyBorder="1" applyAlignment="1">
      <alignment horizontal="center" vertical="top"/>
    </xf>
    <xf numFmtId="4" fontId="7" fillId="0" borderId="0" xfId="0" applyNumberFormat="1" applyFont="1" applyAlignment="1">
      <alignment horizontal="center"/>
    </xf>
    <xf numFmtId="164" fontId="6" fillId="25" borderId="46" xfId="150" applyFont="1" applyFill="1" applyBorder="1" applyAlignment="1">
      <alignment horizontal="center" vertical="top"/>
    </xf>
    <xf numFmtId="0" fontId="6" fillId="25" borderId="53" xfId="0" applyFont="1" applyFill="1" applyBorder="1" applyAlignment="1">
      <alignment horizontal="center" vertical="top"/>
    </xf>
    <xf numFmtId="0" fontId="6" fillId="25" borderId="54" xfId="0" applyFont="1" applyFill="1" applyBorder="1" applyAlignment="1">
      <alignment horizontal="center" vertical="top"/>
    </xf>
    <xf numFmtId="0" fontId="6" fillId="25" borderId="55" xfId="0" applyFont="1" applyFill="1" applyBorder="1" applyAlignment="1">
      <alignment horizontal="center" vertical="top"/>
    </xf>
    <xf numFmtId="168" fontId="5" fillId="0" borderId="56" xfId="0" applyNumberFormat="1" applyFont="1" applyBorder="1" applyAlignment="1">
      <alignment horizontal="center" vertical="top"/>
    </xf>
    <xf numFmtId="0" fontId="5" fillId="2" borderId="19" xfId="0" applyFont="1" applyFill="1" applyBorder="1" applyAlignment="1">
      <alignment horizontal="left" vertical="top"/>
    </xf>
    <xf numFmtId="0" fontId="6" fillId="25" borderId="58" xfId="0" applyFont="1" applyFill="1" applyBorder="1" applyAlignment="1">
      <alignment horizontal="center" vertical="top"/>
    </xf>
    <xf numFmtId="0" fontId="6" fillId="25" borderId="59" xfId="0" applyFont="1" applyFill="1" applyBorder="1" applyAlignment="1">
      <alignment horizontal="center" vertical="top"/>
    </xf>
    <xf numFmtId="0" fontId="6" fillId="25" borderId="60" xfId="0" applyFont="1" applyFill="1" applyBorder="1" applyAlignment="1">
      <alignment horizontal="center" vertical="top"/>
    </xf>
    <xf numFmtId="168" fontId="5" fillId="0" borderId="61" xfId="0" applyNumberFormat="1" applyFont="1" applyBorder="1" applyAlignment="1">
      <alignment horizontal="center" vertical="top"/>
    </xf>
    <xf numFmtId="0" fontId="5" fillId="0" borderId="62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wrapText="1"/>
    </xf>
    <xf numFmtId="0" fontId="5" fillId="0" borderId="19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wrapText="1"/>
    </xf>
    <xf numFmtId="0" fontId="6" fillId="0" borderId="52" xfId="0" applyFont="1" applyBorder="1"/>
    <xf numFmtId="168" fontId="5" fillId="0" borderId="51" xfId="0" applyNumberFormat="1" applyFont="1" applyBorder="1" applyAlignment="1">
      <alignment horizontal="center" vertical="top"/>
    </xf>
    <xf numFmtId="0" fontId="5" fillId="0" borderId="52" xfId="0" applyFont="1" applyBorder="1" applyAlignment="1">
      <alignment horizontal="left" vertical="top"/>
    </xf>
    <xf numFmtId="0" fontId="5" fillId="0" borderId="19" xfId="0" applyFont="1" applyBorder="1" applyAlignment="1">
      <alignment horizontal="left"/>
    </xf>
    <xf numFmtId="168" fontId="5" fillId="0" borderId="42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horizontal="left" vertical="top"/>
    </xf>
    <xf numFmtId="164" fontId="6" fillId="25" borderId="1" xfId="150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horizontal="center" wrapText="1"/>
    </xf>
    <xf numFmtId="4" fontId="5" fillId="0" borderId="19" xfId="0" applyNumberFormat="1" applyFont="1" applyBorder="1" applyAlignment="1">
      <alignment horizontal="center" wrapText="1"/>
    </xf>
    <xf numFmtId="4" fontId="5" fillId="0" borderId="62" xfId="0" applyNumberFormat="1" applyFont="1" applyBorder="1" applyAlignment="1">
      <alignment horizontal="center" wrapText="1"/>
    </xf>
    <xf numFmtId="0" fontId="7" fillId="0" borderId="0" xfId="0" applyFont="1"/>
    <xf numFmtId="164" fontId="7" fillId="0" borderId="0" xfId="150" applyFont="1" applyFill="1" applyBorder="1"/>
    <xf numFmtId="0" fontId="7" fillId="3" borderId="0" xfId="0" applyFont="1" applyFill="1"/>
    <xf numFmtId="165" fontId="7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2" fontId="5" fillId="0" borderId="39" xfId="0" applyNumberFormat="1" applyFont="1" applyBorder="1" applyAlignment="1">
      <alignment horizontal="center" vertical="top"/>
    </xf>
    <xf numFmtId="4" fontId="5" fillId="0" borderId="40" xfId="0" applyNumberFormat="1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4" fontId="5" fillId="0" borderId="40" xfId="0" applyNumberFormat="1" applyFont="1" applyBorder="1" applyAlignment="1">
      <alignment horizontal="right"/>
    </xf>
    <xf numFmtId="4" fontId="5" fillId="0" borderId="41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4" fontId="6" fillId="0" borderId="36" xfId="0" applyNumberFormat="1" applyFont="1" applyBorder="1" applyAlignment="1">
      <alignment horizontal="center" vertical="top" wrapText="1"/>
    </xf>
    <xf numFmtId="2" fontId="5" fillId="0" borderId="42" xfId="0" applyNumberFormat="1" applyFont="1" applyBorder="1" applyAlignment="1">
      <alignment horizontal="center" vertical="top" wrapText="1"/>
    </xf>
    <xf numFmtId="4" fontId="6" fillId="0" borderId="0" xfId="0" applyNumberFormat="1" applyFont="1" applyAlignment="1">
      <alignment horizontal="center" wrapText="1"/>
    </xf>
    <xf numFmtId="4" fontId="6" fillId="0" borderId="0" xfId="0" applyNumberFormat="1" applyFont="1" applyAlignment="1">
      <alignment wrapText="1"/>
    </xf>
    <xf numFmtId="4" fontId="6" fillId="0" borderId="36" xfId="0" applyNumberFormat="1" applyFont="1" applyBorder="1" applyAlignment="1">
      <alignment horizontal="center" wrapText="1"/>
    </xf>
    <xf numFmtId="0" fontId="5" fillId="24" borderId="38" xfId="0" applyFont="1" applyFill="1" applyBorder="1" applyAlignment="1">
      <alignment horizontal="center" wrapText="1"/>
    </xf>
    <xf numFmtId="0" fontId="5" fillId="24" borderId="37" xfId="0" applyFont="1" applyFill="1" applyBorder="1" applyAlignment="1">
      <alignment horizontal="center" wrapText="1"/>
    </xf>
    <xf numFmtId="0" fontId="5" fillId="24" borderId="44" xfId="0" applyFont="1" applyFill="1" applyBorder="1" applyAlignment="1">
      <alignment horizontal="center" wrapText="1"/>
    </xf>
    <xf numFmtId="2" fontId="5" fillId="0" borderId="45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46" xfId="0" applyNumberFormat="1" applyFont="1" applyBorder="1" applyAlignment="1">
      <alignment horizontal="center" vertical="center"/>
    </xf>
    <xf numFmtId="166" fontId="5" fillId="2" borderId="19" xfId="112" applyNumberFormat="1" applyFont="1" applyFill="1" applyBorder="1" applyAlignment="1">
      <alignment horizontal="center"/>
    </xf>
    <xf numFmtId="166" fontId="5" fillId="2" borderId="19" xfId="0" applyNumberFormat="1" applyFont="1" applyFill="1" applyBorder="1" applyAlignment="1">
      <alignment horizontal="center"/>
    </xf>
    <xf numFmtId="166" fontId="5" fillId="2" borderId="19" xfId="112" applyNumberFormat="1" applyFont="1" applyFill="1" applyBorder="1" applyAlignment="1">
      <alignment horizontal="right"/>
    </xf>
    <xf numFmtId="166" fontId="5" fillId="0" borderId="57" xfId="112" applyNumberFormat="1" applyFont="1" applyFill="1" applyBorder="1" applyAlignment="1">
      <alignment horizontal="center"/>
    </xf>
    <xf numFmtId="166" fontId="5" fillId="0" borderId="1" xfId="112" applyNumberFormat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166" fontId="5" fillId="2" borderId="1" xfId="112" applyNumberFormat="1" applyFont="1" applyFill="1" applyBorder="1" applyAlignment="1">
      <alignment horizontal="right"/>
    </xf>
    <xf numFmtId="166" fontId="5" fillId="0" borderId="46" xfId="112" applyNumberFormat="1" applyFont="1" applyFill="1" applyBorder="1" applyAlignment="1">
      <alignment horizontal="center"/>
    </xf>
    <xf numFmtId="0" fontId="5" fillId="0" borderId="45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4" fontId="5" fillId="0" borderId="46" xfId="0" applyNumberFormat="1" applyFont="1" applyBorder="1" applyAlignment="1">
      <alignment horizontal="center"/>
    </xf>
    <xf numFmtId="175" fontId="6" fillId="26" borderId="38" xfId="0" applyNumberFormat="1" applyFont="1" applyFill="1" applyBorder="1" applyAlignment="1">
      <alignment horizontal="center"/>
    </xf>
    <xf numFmtId="175" fontId="6" fillId="26" borderId="36" xfId="0" applyNumberFormat="1" applyFont="1" applyFill="1" applyBorder="1" applyAlignment="1">
      <alignment horizontal="center"/>
    </xf>
    <xf numFmtId="39" fontId="6" fillId="0" borderId="51" xfId="144" applyFont="1" applyBorder="1" applyAlignment="1">
      <alignment horizontal="center"/>
    </xf>
    <xf numFmtId="39" fontId="6" fillId="0" borderId="52" xfId="144" applyFont="1" applyBorder="1" applyAlignment="1">
      <alignment horizontal="center" vertical="top"/>
    </xf>
    <xf numFmtId="39" fontId="6" fillId="0" borderId="52" xfId="144" applyFont="1" applyBorder="1" applyAlignment="1">
      <alignment horizontal="center"/>
    </xf>
    <xf numFmtId="4" fontId="6" fillId="0" borderId="52" xfId="0" applyNumberFormat="1" applyFont="1" applyBorder="1" applyAlignment="1">
      <alignment horizontal="right" vertical="center"/>
    </xf>
    <xf numFmtId="4" fontId="6" fillId="0" borderId="50" xfId="0" applyNumberFormat="1" applyFont="1" applyBorder="1" applyAlignment="1">
      <alignment horizontal="center" vertical="center"/>
    </xf>
    <xf numFmtId="166" fontId="5" fillId="0" borderId="59" xfId="112" applyNumberFormat="1" applyFont="1" applyFill="1" applyBorder="1" applyAlignment="1">
      <alignment horizontal="center"/>
    </xf>
    <xf numFmtId="166" fontId="5" fillId="0" borderId="59" xfId="112" applyNumberFormat="1" applyFont="1" applyFill="1" applyBorder="1" applyAlignment="1">
      <alignment horizontal="right"/>
    </xf>
    <xf numFmtId="166" fontId="5" fillId="0" borderId="60" xfId="112" applyNumberFormat="1" applyFont="1" applyFill="1" applyBorder="1" applyAlignment="1">
      <alignment horizontal="center"/>
    </xf>
    <xf numFmtId="175" fontId="5" fillId="0" borderId="51" xfId="144" applyNumberFormat="1" applyFont="1" applyBorder="1" applyAlignment="1">
      <alignment horizontal="center" vertical="top"/>
    </xf>
    <xf numFmtId="39" fontId="5" fillId="0" borderId="52" xfId="144" applyFont="1" applyBorder="1" applyAlignment="1">
      <alignment vertical="top" wrapText="1"/>
    </xf>
    <xf numFmtId="39" fontId="5" fillId="0" borderId="52" xfId="144" applyFont="1" applyBorder="1" applyAlignment="1">
      <alignment horizontal="center"/>
    </xf>
    <xf numFmtId="166" fontId="5" fillId="0" borderId="50" xfId="112" applyNumberFormat="1" applyFont="1" applyFill="1" applyBorder="1" applyAlignment="1">
      <alignment horizontal="center"/>
    </xf>
    <xf numFmtId="166" fontId="5" fillId="2" borderId="62" xfId="112" applyNumberFormat="1" applyFont="1" applyFill="1" applyBorder="1" applyAlignment="1">
      <alignment horizontal="right"/>
    </xf>
    <xf numFmtId="166" fontId="5" fillId="0" borderId="63" xfId="112" applyNumberFormat="1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 vertical="top" wrapText="1"/>
    </xf>
    <xf numFmtId="0" fontId="36" fillId="4" borderId="1" xfId="0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4" fontId="7" fillId="4" borderId="1" xfId="0" applyNumberFormat="1" applyFont="1" applyFill="1" applyBorder="1" applyAlignment="1">
      <alignment horizontal="center"/>
    </xf>
    <xf numFmtId="166" fontId="5" fillId="0" borderId="52" xfId="112" applyNumberFormat="1" applyFont="1" applyFill="1" applyBorder="1" applyAlignment="1">
      <alignment horizontal="center"/>
    </xf>
    <xf numFmtId="166" fontId="5" fillId="2" borderId="52" xfId="0" applyNumberFormat="1" applyFont="1" applyFill="1" applyBorder="1" applyAlignment="1">
      <alignment horizontal="center"/>
    </xf>
    <xf numFmtId="166" fontId="5" fillId="2" borderId="52" xfId="112" applyNumberFormat="1" applyFont="1" applyFill="1" applyBorder="1" applyAlignment="1">
      <alignment horizontal="right"/>
    </xf>
    <xf numFmtId="175" fontId="6" fillId="27" borderId="36" xfId="0" applyNumberFormat="1" applyFont="1" applyFill="1" applyBorder="1" applyAlignment="1">
      <alignment horizontal="center"/>
    </xf>
    <xf numFmtId="0" fontId="5" fillId="0" borderId="56" xfId="0" applyFont="1" applyBorder="1" applyAlignment="1">
      <alignment horizontal="center" vertical="top"/>
    </xf>
    <xf numFmtId="4" fontId="5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" fontId="5" fillId="0" borderId="19" xfId="0" applyNumberFormat="1" applyFont="1" applyBorder="1" applyAlignment="1">
      <alignment horizontal="right"/>
    </xf>
    <xf numFmtId="10" fontId="5" fillId="0" borderId="1" xfId="0" applyNumberFormat="1" applyFont="1" applyBorder="1" applyAlignment="1">
      <alignment horizontal="center"/>
    </xf>
    <xf numFmtId="4" fontId="5" fillId="4" borderId="46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0" fontId="5" fillId="2" borderId="1" xfId="0" applyNumberFormat="1" applyFont="1" applyFill="1" applyBorder="1" applyAlignment="1">
      <alignment horizontal="center"/>
    </xf>
    <xf numFmtId="0" fontId="5" fillId="0" borderId="51" xfId="0" applyFont="1" applyBorder="1" applyAlignment="1">
      <alignment horizontal="center" vertical="top"/>
    </xf>
    <xf numFmtId="10" fontId="5" fillId="0" borderId="52" xfId="0" applyNumberFormat="1" applyFont="1" applyBorder="1" applyAlignment="1">
      <alignment horizontal="center"/>
    </xf>
    <xf numFmtId="0" fontId="5" fillId="0" borderId="52" xfId="0" applyFont="1" applyBorder="1"/>
    <xf numFmtId="4" fontId="5" fillId="0" borderId="52" xfId="0" applyNumberFormat="1" applyFont="1" applyBorder="1" applyAlignment="1">
      <alignment horizontal="right"/>
    </xf>
    <xf numFmtId="4" fontId="5" fillId="0" borderId="50" xfId="0" applyNumberFormat="1" applyFont="1" applyBorder="1" applyAlignment="1">
      <alignment horizontal="center"/>
    </xf>
    <xf numFmtId="4" fontId="6" fillId="27" borderId="59" xfId="0" applyNumberFormat="1" applyFont="1" applyFill="1" applyBorder="1" applyAlignment="1">
      <alignment horizontal="center"/>
    </xf>
    <xf numFmtId="4" fontId="6" fillId="27" borderId="59" xfId="0" applyNumberFormat="1" applyFont="1" applyFill="1" applyBorder="1" applyAlignment="1">
      <alignment horizontal="right"/>
    </xf>
    <xf numFmtId="4" fontId="6" fillId="27" borderId="60" xfId="0" applyNumberFormat="1" applyFont="1" applyFill="1" applyBorder="1" applyAlignment="1">
      <alignment horizontal="right"/>
    </xf>
    <xf numFmtId="4" fontId="6" fillId="27" borderId="36" xfId="0" applyNumberFormat="1" applyFont="1" applyFill="1" applyBorder="1" applyAlignment="1">
      <alignment horizontal="center"/>
    </xf>
    <xf numFmtId="0" fontId="5" fillId="0" borderId="42" xfId="0" applyFont="1" applyBorder="1" applyAlignment="1">
      <alignment horizontal="center" vertical="top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right"/>
    </xf>
    <xf numFmtId="4" fontId="5" fillId="0" borderId="43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43" xfId="0" applyFont="1" applyBorder="1" applyAlignment="1">
      <alignment horizontal="center" vertical="top"/>
    </xf>
    <xf numFmtId="0" fontId="5" fillId="0" borderId="4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6" fillId="27" borderId="64" xfId="0" applyFont="1" applyFill="1" applyBorder="1" applyAlignment="1">
      <alignment horizontal="center"/>
    </xf>
    <xf numFmtId="0" fontId="6" fillId="27" borderId="66" xfId="0" applyFont="1" applyFill="1" applyBorder="1" applyAlignment="1">
      <alignment horizontal="center"/>
    </xf>
    <xf numFmtId="0" fontId="6" fillId="27" borderId="6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2" xfId="0" applyFont="1" applyBorder="1" applyAlignment="1">
      <alignment horizontal="left"/>
    </xf>
    <xf numFmtId="0" fontId="5" fillId="0" borderId="0" xfId="0" applyFont="1" applyAlignment="1">
      <alignment horizontal="left"/>
    </xf>
    <xf numFmtId="4" fontId="6" fillId="27" borderId="64" xfId="0" applyNumberFormat="1" applyFont="1" applyFill="1" applyBorder="1" applyAlignment="1">
      <alignment horizontal="center"/>
    </xf>
    <xf numFmtId="4" fontId="6" fillId="27" borderId="65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43" xfId="0" applyNumberFormat="1" applyFont="1" applyBorder="1" applyAlignment="1">
      <alignment horizontal="center"/>
    </xf>
    <xf numFmtId="0" fontId="5" fillId="0" borderId="43" xfId="0" applyFont="1" applyBorder="1" applyAlignment="1">
      <alignment horizontal="center" vertical="top"/>
    </xf>
    <xf numFmtId="0" fontId="6" fillId="0" borderId="4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43" xfId="0" applyFont="1" applyBorder="1" applyAlignment="1">
      <alignment horizontal="center" wrapText="1"/>
    </xf>
    <xf numFmtId="0" fontId="6" fillId="0" borderId="4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43" xfId="0" applyFont="1" applyBorder="1" applyAlignment="1">
      <alignment horizontal="left" wrapText="1"/>
    </xf>
    <xf numFmtId="0" fontId="6" fillId="0" borderId="4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64" xfId="0" applyFont="1" applyBorder="1" applyAlignment="1">
      <alignment horizontal="center" vertical="top" wrapText="1"/>
    </xf>
    <xf numFmtId="0" fontId="5" fillId="0" borderId="67" xfId="0" applyFont="1" applyBorder="1" applyAlignment="1">
      <alignment horizontal="center" vertical="top" wrapText="1"/>
    </xf>
    <xf numFmtId="39" fontId="29" fillId="22" borderId="17" xfId="151" applyNumberFormat="1" applyFont="1" applyFill="1" applyBorder="1" applyAlignment="1">
      <alignment horizontal="center"/>
    </xf>
    <xf numFmtId="39" fontId="29" fillId="22" borderId="14" xfId="151" applyNumberFormat="1" applyFont="1" applyFill="1" applyBorder="1" applyAlignment="1">
      <alignment horizontal="center"/>
    </xf>
    <xf numFmtId="0" fontId="29" fillId="20" borderId="2" xfId="151" applyFont="1" applyFill="1" applyBorder="1" applyAlignment="1">
      <alignment horizontal="center"/>
    </xf>
  </cellXfs>
  <cellStyles count="152">
    <cellStyle name="20% - Accent1" xfId="15" xr:uid="{00000000-0005-0000-0000-000000000000}"/>
    <cellStyle name="20% - Accent1 2" xfId="16" xr:uid="{00000000-0005-0000-0000-000001000000}"/>
    <cellStyle name="20% - Accent2" xfId="17" xr:uid="{00000000-0005-0000-0000-000002000000}"/>
    <cellStyle name="20% - Accent2 2" xfId="18" xr:uid="{00000000-0005-0000-0000-000003000000}"/>
    <cellStyle name="20% - Accent3" xfId="19" xr:uid="{00000000-0005-0000-0000-000004000000}"/>
    <cellStyle name="20% - Accent3 2" xfId="20" xr:uid="{00000000-0005-0000-0000-000005000000}"/>
    <cellStyle name="20% - Accent4" xfId="21" xr:uid="{00000000-0005-0000-0000-000006000000}"/>
    <cellStyle name="20% - Accent4 2" xfId="22" xr:uid="{00000000-0005-0000-0000-000007000000}"/>
    <cellStyle name="20% - Accent5" xfId="23" xr:uid="{00000000-0005-0000-0000-000008000000}"/>
    <cellStyle name="20% - Accent5 2" xfId="24" xr:uid="{00000000-0005-0000-0000-000009000000}"/>
    <cellStyle name="20% - Accent6" xfId="25" xr:uid="{00000000-0005-0000-0000-00000A000000}"/>
    <cellStyle name="20% - Accent6 2" xfId="26" xr:uid="{00000000-0005-0000-0000-00000B000000}"/>
    <cellStyle name="20% - Énfasis1 2" xfId="27" xr:uid="{00000000-0005-0000-0000-00000C000000}"/>
    <cellStyle name="20% - Énfasis2 2" xfId="28" xr:uid="{00000000-0005-0000-0000-00000D000000}"/>
    <cellStyle name="20% - Énfasis3 2" xfId="29" xr:uid="{00000000-0005-0000-0000-00000E000000}"/>
    <cellStyle name="20% - Énfasis4 2" xfId="30" xr:uid="{00000000-0005-0000-0000-00000F000000}"/>
    <cellStyle name="20% - Énfasis5 2" xfId="31" xr:uid="{00000000-0005-0000-0000-000010000000}"/>
    <cellStyle name="20% - Énfasis6 2" xfId="32" xr:uid="{00000000-0005-0000-0000-000011000000}"/>
    <cellStyle name="40% - Accent1" xfId="33" xr:uid="{00000000-0005-0000-0000-000012000000}"/>
    <cellStyle name="40% - Accent1 2" xfId="34" xr:uid="{00000000-0005-0000-0000-000013000000}"/>
    <cellStyle name="40% - Accent2" xfId="35" xr:uid="{00000000-0005-0000-0000-000014000000}"/>
    <cellStyle name="40% - Accent2 2" xfId="36" xr:uid="{00000000-0005-0000-0000-000015000000}"/>
    <cellStyle name="40% - Accent3" xfId="37" xr:uid="{00000000-0005-0000-0000-000016000000}"/>
    <cellStyle name="40% - Accent3 2" xfId="38" xr:uid="{00000000-0005-0000-0000-000017000000}"/>
    <cellStyle name="40% - Accent4" xfId="39" xr:uid="{00000000-0005-0000-0000-000018000000}"/>
    <cellStyle name="40% - Accent4 2" xfId="40" xr:uid="{00000000-0005-0000-0000-000019000000}"/>
    <cellStyle name="40% - Accent5" xfId="41" xr:uid="{00000000-0005-0000-0000-00001A000000}"/>
    <cellStyle name="40% - Accent5 2" xfId="42" xr:uid="{00000000-0005-0000-0000-00001B000000}"/>
    <cellStyle name="40% - Accent6" xfId="43" xr:uid="{00000000-0005-0000-0000-00001C000000}"/>
    <cellStyle name="40% - Accent6 2" xfId="44" xr:uid="{00000000-0005-0000-0000-00001D000000}"/>
    <cellStyle name="40% - Énfasis1 2" xfId="45" xr:uid="{00000000-0005-0000-0000-00001E000000}"/>
    <cellStyle name="40% - Énfasis2 2" xfId="46" xr:uid="{00000000-0005-0000-0000-00001F000000}"/>
    <cellStyle name="40% - Énfasis3 2" xfId="47" xr:uid="{00000000-0005-0000-0000-000020000000}"/>
    <cellStyle name="40% - Énfasis4 2" xfId="48" xr:uid="{00000000-0005-0000-0000-000021000000}"/>
    <cellStyle name="40% - Énfasis5 2" xfId="49" xr:uid="{00000000-0005-0000-0000-000022000000}"/>
    <cellStyle name="40% - Énfasis6 2" xfId="50" xr:uid="{00000000-0005-0000-0000-000023000000}"/>
    <cellStyle name="60% - Accent1" xfId="51" xr:uid="{00000000-0005-0000-0000-000024000000}"/>
    <cellStyle name="60% - Accent1 2" xfId="52" xr:uid="{00000000-0005-0000-0000-000025000000}"/>
    <cellStyle name="60% - Accent2" xfId="53" xr:uid="{00000000-0005-0000-0000-000026000000}"/>
    <cellStyle name="60% - Accent2 2" xfId="54" xr:uid="{00000000-0005-0000-0000-000027000000}"/>
    <cellStyle name="60% - Accent3" xfId="55" xr:uid="{00000000-0005-0000-0000-000028000000}"/>
    <cellStyle name="60% - Accent3 2" xfId="56" xr:uid="{00000000-0005-0000-0000-000029000000}"/>
    <cellStyle name="60% - Accent4" xfId="57" xr:uid="{00000000-0005-0000-0000-00002A000000}"/>
    <cellStyle name="60% - Accent4 2" xfId="58" xr:uid="{00000000-0005-0000-0000-00002B000000}"/>
    <cellStyle name="60% - Accent5" xfId="59" xr:uid="{00000000-0005-0000-0000-00002C000000}"/>
    <cellStyle name="60% - Accent5 2" xfId="60" xr:uid="{00000000-0005-0000-0000-00002D000000}"/>
    <cellStyle name="60% - Accent6" xfId="61" xr:uid="{00000000-0005-0000-0000-00002E000000}"/>
    <cellStyle name="60% - Accent6 2" xfId="62" xr:uid="{00000000-0005-0000-0000-00002F000000}"/>
    <cellStyle name="60% - Énfasis1 2" xfId="63" xr:uid="{00000000-0005-0000-0000-000030000000}"/>
    <cellStyle name="60% - Énfasis2 2" xfId="64" xr:uid="{00000000-0005-0000-0000-000031000000}"/>
    <cellStyle name="60% - Énfasis3 2" xfId="65" xr:uid="{00000000-0005-0000-0000-000032000000}"/>
    <cellStyle name="60% - Énfasis4 2" xfId="66" xr:uid="{00000000-0005-0000-0000-000033000000}"/>
    <cellStyle name="60% - Énfasis5 2" xfId="67" xr:uid="{00000000-0005-0000-0000-000034000000}"/>
    <cellStyle name="60% - Énfasis6 2" xfId="68" xr:uid="{00000000-0005-0000-0000-000035000000}"/>
    <cellStyle name="Accent1" xfId="69" xr:uid="{00000000-0005-0000-0000-000036000000}"/>
    <cellStyle name="Accent1 2" xfId="70" xr:uid="{00000000-0005-0000-0000-000037000000}"/>
    <cellStyle name="Accent2" xfId="71" xr:uid="{00000000-0005-0000-0000-000038000000}"/>
    <cellStyle name="Accent2 2" xfId="72" xr:uid="{00000000-0005-0000-0000-000039000000}"/>
    <cellStyle name="Accent3" xfId="73" xr:uid="{00000000-0005-0000-0000-00003A000000}"/>
    <cellStyle name="Accent3 2" xfId="74" xr:uid="{00000000-0005-0000-0000-00003B000000}"/>
    <cellStyle name="Accent4" xfId="75" xr:uid="{00000000-0005-0000-0000-00003C000000}"/>
    <cellStyle name="Accent4 2" xfId="76" xr:uid="{00000000-0005-0000-0000-00003D000000}"/>
    <cellStyle name="Accent5" xfId="77" xr:uid="{00000000-0005-0000-0000-00003E000000}"/>
    <cellStyle name="Accent5 2" xfId="78" xr:uid="{00000000-0005-0000-0000-00003F000000}"/>
    <cellStyle name="Accent6" xfId="79" xr:uid="{00000000-0005-0000-0000-000040000000}"/>
    <cellStyle name="Accent6 2" xfId="80" xr:uid="{00000000-0005-0000-0000-000041000000}"/>
    <cellStyle name="Bad" xfId="81" xr:uid="{00000000-0005-0000-0000-000042000000}"/>
    <cellStyle name="Bad 2" xfId="82" xr:uid="{00000000-0005-0000-0000-000043000000}"/>
    <cellStyle name="Calculation" xfId="83" xr:uid="{00000000-0005-0000-0000-000044000000}"/>
    <cellStyle name="Calculation 2" xfId="84" xr:uid="{00000000-0005-0000-0000-000045000000}"/>
    <cellStyle name="Cálculo 2" xfId="85" xr:uid="{00000000-0005-0000-0000-000046000000}"/>
    <cellStyle name="Comma 2" xfId="86" xr:uid="{00000000-0005-0000-0000-000047000000}"/>
    <cellStyle name="Comma 3" xfId="87" xr:uid="{00000000-0005-0000-0000-000048000000}"/>
    <cellStyle name="Comma 4" xfId="88" xr:uid="{00000000-0005-0000-0000-000049000000}"/>
    <cellStyle name="Comma 5" xfId="148" xr:uid="{00000000-0005-0000-0000-00004A000000}"/>
    <cellStyle name="Énfasis1 2" xfId="89" xr:uid="{00000000-0005-0000-0000-00004B000000}"/>
    <cellStyle name="Énfasis2 2" xfId="90" xr:uid="{00000000-0005-0000-0000-00004C000000}"/>
    <cellStyle name="Énfasis3 2" xfId="91" xr:uid="{00000000-0005-0000-0000-00004D000000}"/>
    <cellStyle name="Énfasis4 2" xfId="92" xr:uid="{00000000-0005-0000-0000-00004E000000}"/>
    <cellStyle name="Énfasis5 2" xfId="93" xr:uid="{00000000-0005-0000-0000-00004F000000}"/>
    <cellStyle name="Énfasis6 2" xfId="94" xr:uid="{00000000-0005-0000-0000-000050000000}"/>
    <cellStyle name="Euro" xfId="95" xr:uid="{00000000-0005-0000-0000-000051000000}"/>
    <cellStyle name="Euro 2" xfId="96" xr:uid="{00000000-0005-0000-0000-000052000000}"/>
    <cellStyle name="Euro 3" xfId="97" xr:uid="{00000000-0005-0000-0000-000053000000}"/>
    <cellStyle name="Explanatory Text" xfId="98" xr:uid="{00000000-0005-0000-0000-000054000000}"/>
    <cellStyle name="Explanatory Text 2" xfId="99" xr:uid="{00000000-0005-0000-0000-000055000000}"/>
    <cellStyle name="F2" xfId="6" xr:uid="{00000000-0005-0000-0000-000056000000}"/>
    <cellStyle name="F3" xfId="7" xr:uid="{00000000-0005-0000-0000-000057000000}"/>
    <cellStyle name="F4" xfId="8" xr:uid="{00000000-0005-0000-0000-000058000000}"/>
    <cellStyle name="F5" xfId="9" xr:uid="{00000000-0005-0000-0000-000059000000}"/>
    <cellStyle name="F6" xfId="10" xr:uid="{00000000-0005-0000-0000-00005A000000}"/>
    <cellStyle name="F7" xfId="11" xr:uid="{00000000-0005-0000-0000-00005B000000}"/>
    <cellStyle name="F8" xfId="12" xr:uid="{00000000-0005-0000-0000-00005C000000}"/>
    <cellStyle name="Heading 1" xfId="100" xr:uid="{00000000-0005-0000-0000-00005D000000}"/>
    <cellStyle name="Heading 1 2" xfId="101" xr:uid="{00000000-0005-0000-0000-00005E000000}"/>
    <cellStyle name="Heading 2" xfId="102" xr:uid="{00000000-0005-0000-0000-00005F000000}"/>
    <cellStyle name="Heading 2 2" xfId="103" xr:uid="{00000000-0005-0000-0000-000060000000}"/>
    <cellStyle name="Heading 3" xfId="104" xr:uid="{00000000-0005-0000-0000-000061000000}"/>
    <cellStyle name="Heading 3 2" xfId="105" xr:uid="{00000000-0005-0000-0000-000062000000}"/>
    <cellStyle name="Incorrecto 2" xfId="106" xr:uid="{00000000-0005-0000-0000-000063000000}"/>
    <cellStyle name="Millares" xfId="150" builtinId="3"/>
    <cellStyle name="Millares 2" xfId="3" xr:uid="{00000000-0005-0000-0000-000065000000}"/>
    <cellStyle name="Millares 2 2" xfId="107" xr:uid="{00000000-0005-0000-0000-000066000000}"/>
    <cellStyle name="Millares 3" xfId="5" xr:uid="{00000000-0005-0000-0000-000067000000}"/>
    <cellStyle name="Millares 3 2" xfId="108" xr:uid="{00000000-0005-0000-0000-000068000000}"/>
    <cellStyle name="Millares 4" xfId="109" xr:uid="{00000000-0005-0000-0000-000069000000}"/>
    <cellStyle name="Millares 4 2" xfId="110" xr:uid="{00000000-0005-0000-0000-00006A000000}"/>
    <cellStyle name="Millares 5" xfId="111" xr:uid="{00000000-0005-0000-0000-00006B000000}"/>
    <cellStyle name="Millares 6" xfId="112" xr:uid="{00000000-0005-0000-0000-00006C000000}"/>
    <cellStyle name="Millares 7" xfId="145" xr:uid="{00000000-0005-0000-0000-00006D000000}"/>
    <cellStyle name="Moneda 2" xfId="113" xr:uid="{00000000-0005-0000-0000-00006E000000}"/>
    <cellStyle name="Neutral 2" xfId="114" xr:uid="{00000000-0005-0000-0000-00006F000000}"/>
    <cellStyle name="No-definido" xfId="115" xr:uid="{00000000-0005-0000-0000-000070000000}"/>
    <cellStyle name="Normal" xfId="0" builtinId="0"/>
    <cellStyle name="Normal - Style1" xfId="116" xr:uid="{00000000-0005-0000-0000-000072000000}"/>
    <cellStyle name="Normal 10" xfId="144" xr:uid="{00000000-0005-0000-0000-000073000000}"/>
    <cellStyle name="Normal 11" xfId="147" xr:uid="{00000000-0005-0000-0000-000074000000}"/>
    <cellStyle name="Normal 2" xfId="1" xr:uid="{00000000-0005-0000-0000-000075000000}"/>
    <cellStyle name="Normal 2 2" xfId="4" xr:uid="{00000000-0005-0000-0000-000076000000}"/>
    <cellStyle name="Normal 2 2 2" xfId="117" xr:uid="{00000000-0005-0000-0000-000077000000}"/>
    <cellStyle name="Normal 2 3" xfId="13" xr:uid="{00000000-0005-0000-0000-000078000000}"/>
    <cellStyle name="Normal 2_07-09 presupu..." xfId="118" xr:uid="{00000000-0005-0000-0000-000079000000}"/>
    <cellStyle name="Normal 3" xfId="2" xr:uid="{00000000-0005-0000-0000-00007A000000}"/>
    <cellStyle name="Normal 3 2" xfId="119" xr:uid="{00000000-0005-0000-0000-00007B000000}"/>
    <cellStyle name="Normal 3 3" xfId="120" xr:uid="{00000000-0005-0000-0000-00007C000000}"/>
    <cellStyle name="Normal 4" xfId="121" xr:uid="{00000000-0005-0000-0000-00007D000000}"/>
    <cellStyle name="Normal 4 2" xfId="122" xr:uid="{00000000-0005-0000-0000-00007E000000}"/>
    <cellStyle name="Normal 5" xfId="123" xr:uid="{00000000-0005-0000-0000-00007F000000}"/>
    <cellStyle name="Normal 6" xfId="124" xr:uid="{00000000-0005-0000-0000-000080000000}"/>
    <cellStyle name="Normal 6 2" xfId="149" xr:uid="{00000000-0005-0000-0000-000081000000}"/>
    <cellStyle name="Normal 7" xfId="125" xr:uid="{00000000-0005-0000-0000-000082000000}"/>
    <cellStyle name="Normal 8" xfId="126" xr:uid="{00000000-0005-0000-0000-000083000000}"/>
    <cellStyle name="Normal 9" xfId="127" xr:uid="{00000000-0005-0000-0000-000084000000}"/>
    <cellStyle name="Normal_Pres. # 057 df. 17-11-2005 AC. MULTIPLE  H.V.EXTENSIO LOS YAGRUMOS MOD.5" xfId="151" xr:uid="{00000000-0005-0000-0000-000085000000}"/>
    <cellStyle name="Output" xfId="128" xr:uid="{00000000-0005-0000-0000-000086000000}"/>
    <cellStyle name="Output 2" xfId="129" xr:uid="{00000000-0005-0000-0000-000087000000}"/>
    <cellStyle name="Percent 2" xfId="130" xr:uid="{00000000-0005-0000-0000-000088000000}"/>
    <cellStyle name="Percent 3" xfId="131" xr:uid="{00000000-0005-0000-0000-000089000000}"/>
    <cellStyle name="Porcentual 2" xfId="14" xr:uid="{00000000-0005-0000-0000-00008A000000}"/>
    <cellStyle name="Porcentual 3" xfId="132" xr:uid="{00000000-0005-0000-0000-00008B000000}"/>
    <cellStyle name="Porcentual 3 2" xfId="133" xr:uid="{00000000-0005-0000-0000-00008C000000}"/>
    <cellStyle name="Porcentual 4" xfId="146" xr:uid="{00000000-0005-0000-0000-00008D000000}"/>
    <cellStyle name="Porcentual 4 2" xfId="134" xr:uid="{00000000-0005-0000-0000-00008E000000}"/>
    <cellStyle name="Salida 2" xfId="135" xr:uid="{00000000-0005-0000-0000-00008F000000}"/>
    <cellStyle name="Texto explicativo 2" xfId="136" xr:uid="{00000000-0005-0000-0000-000090000000}"/>
    <cellStyle name="Title" xfId="137" xr:uid="{00000000-0005-0000-0000-000091000000}"/>
    <cellStyle name="Title 2" xfId="138" xr:uid="{00000000-0005-0000-0000-000092000000}"/>
    <cellStyle name="Título 1 2" xfId="139" xr:uid="{00000000-0005-0000-0000-000093000000}"/>
    <cellStyle name="Título 2 2" xfId="140" xr:uid="{00000000-0005-0000-0000-000094000000}"/>
    <cellStyle name="Título 3 2" xfId="141" xr:uid="{00000000-0005-0000-0000-000095000000}"/>
    <cellStyle name="Título 4" xfId="142" xr:uid="{00000000-0005-0000-0000-000096000000}"/>
    <cellStyle name="Total 2" xfId="143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350247</xdr:colOff>
      <xdr:row>0</xdr:row>
      <xdr:rowOff>44389</xdr:rowOff>
    </xdr:from>
    <xdr:to>
      <xdr:col>5</xdr:col>
      <xdr:colOff>989584</xdr:colOff>
      <xdr:row>3</xdr:row>
      <xdr:rowOff>0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4335" y="44389"/>
          <a:ext cx="639337" cy="527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46</xdr:row>
      <xdr:rowOff>50800</xdr:rowOff>
    </xdr:from>
    <xdr:ext cx="83820" cy="19594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99940" y="4217416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1"/>
  <sheetViews>
    <sheetView tabSelected="1" view="pageBreakPreview" zoomScale="85" zoomScaleNormal="85" zoomScaleSheetLayoutView="85" workbookViewId="0">
      <selection activeCell="A7" sqref="A7:F7"/>
    </sheetView>
  </sheetViews>
  <sheetFormatPr baseColWidth="10" defaultColWidth="11.42578125" defaultRowHeight="15" x14ac:dyDescent="0.25"/>
  <cols>
    <col min="1" max="1" width="7" style="4" customWidth="1"/>
    <col min="2" max="2" width="53.7109375" style="2" customWidth="1"/>
    <col min="3" max="3" width="9.42578125" style="143" customWidth="1"/>
    <col min="4" max="4" width="8.7109375" style="1" customWidth="1"/>
    <col min="5" max="5" width="15" style="3" customWidth="1"/>
    <col min="6" max="6" width="18.5703125" style="143" customWidth="1"/>
    <col min="7" max="7" width="21.140625" style="168" customWidth="1"/>
    <col min="8" max="8" width="11.42578125" style="168"/>
    <col min="9" max="9" width="11.7109375" style="168" bestFit="1" customWidth="1"/>
    <col min="10" max="250" width="11.42578125" style="168"/>
    <col min="251" max="251" width="8" style="168" customWidth="1"/>
    <col min="252" max="252" width="52.42578125" style="168" customWidth="1"/>
    <col min="253" max="253" width="9.28515625" style="168" customWidth="1"/>
    <col min="254" max="254" width="7.140625" style="168" customWidth="1"/>
    <col min="255" max="255" width="11.42578125" style="168" customWidth="1"/>
    <col min="256" max="256" width="12.42578125" style="168" customWidth="1"/>
    <col min="257" max="257" width="13.5703125" style="168" customWidth="1"/>
    <col min="258" max="506" width="11.42578125" style="168"/>
    <col min="507" max="507" width="8" style="168" customWidth="1"/>
    <col min="508" max="508" width="52.42578125" style="168" customWidth="1"/>
    <col min="509" max="509" width="9.28515625" style="168" customWidth="1"/>
    <col min="510" max="510" width="7.140625" style="168" customWidth="1"/>
    <col min="511" max="511" width="11.42578125" style="168" customWidth="1"/>
    <col min="512" max="512" width="12.42578125" style="168" customWidth="1"/>
    <col min="513" max="513" width="13.5703125" style="168" customWidth="1"/>
    <col min="514" max="762" width="11.42578125" style="168"/>
    <col min="763" max="763" width="8" style="168" customWidth="1"/>
    <col min="764" max="764" width="52.42578125" style="168" customWidth="1"/>
    <col min="765" max="765" width="9.28515625" style="168" customWidth="1"/>
    <col min="766" max="766" width="7.140625" style="168" customWidth="1"/>
    <col min="767" max="767" width="11.42578125" style="168" customWidth="1"/>
    <col min="768" max="768" width="12.42578125" style="168" customWidth="1"/>
    <col min="769" max="769" width="13.5703125" style="168" customWidth="1"/>
    <col min="770" max="1018" width="11.42578125" style="168"/>
    <col min="1019" max="1019" width="8" style="168" customWidth="1"/>
    <col min="1020" max="1020" width="52.42578125" style="168" customWidth="1"/>
    <col min="1021" max="1021" width="9.28515625" style="168" customWidth="1"/>
    <col min="1022" max="1022" width="7.140625" style="168" customWidth="1"/>
    <col min="1023" max="1023" width="11.42578125" style="168" customWidth="1"/>
    <col min="1024" max="1024" width="12.42578125" style="168" customWidth="1"/>
    <col min="1025" max="1025" width="13.5703125" style="168" customWidth="1"/>
    <col min="1026" max="1274" width="11.42578125" style="168"/>
    <col min="1275" max="1275" width="8" style="168" customWidth="1"/>
    <col min="1276" max="1276" width="52.42578125" style="168" customWidth="1"/>
    <col min="1277" max="1277" width="9.28515625" style="168" customWidth="1"/>
    <col min="1278" max="1278" width="7.140625" style="168" customWidth="1"/>
    <col min="1279" max="1279" width="11.42578125" style="168" customWidth="1"/>
    <col min="1280" max="1280" width="12.42578125" style="168" customWidth="1"/>
    <col min="1281" max="1281" width="13.5703125" style="168" customWidth="1"/>
    <col min="1282" max="1530" width="11.42578125" style="168"/>
    <col min="1531" max="1531" width="8" style="168" customWidth="1"/>
    <col min="1532" max="1532" width="52.42578125" style="168" customWidth="1"/>
    <col min="1533" max="1533" width="9.28515625" style="168" customWidth="1"/>
    <col min="1534" max="1534" width="7.140625" style="168" customWidth="1"/>
    <col min="1535" max="1535" width="11.42578125" style="168" customWidth="1"/>
    <col min="1536" max="1536" width="12.42578125" style="168" customWidth="1"/>
    <col min="1537" max="1537" width="13.5703125" style="168" customWidth="1"/>
    <col min="1538" max="1786" width="11.42578125" style="168"/>
    <col min="1787" max="1787" width="8" style="168" customWidth="1"/>
    <col min="1788" max="1788" width="52.42578125" style="168" customWidth="1"/>
    <col min="1789" max="1789" width="9.28515625" style="168" customWidth="1"/>
    <col min="1790" max="1790" width="7.140625" style="168" customWidth="1"/>
    <col min="1791" max="1791" width="11.42578125" style="168" customWidth="1"/>
    <col min="1792" max="1792" width="12.42578125" style="168" customWidth="1"/>
    <col min="1793" max="1793" width="13.5703125" style="168" customWidth="1"/>
    <col min="1794" max="2042" width="11.42578125" style="168"/>
    <col min="2043" max="2043" width="8" style="168" customWidth="1"/>
    <col min="2044" max="2044" width="52.42578125" style="168" customWidth="1"/>
    <col min="2045" max="2045" width="9.28515625" style="168" customWidth="1"/>
    <col min="2046" max="2046" width="7.140625" style="168" customWidth="1"/>
    <col min="2047" max="2047" width="11.42578125" style="168" customWidth="1"/>
    <col min="2048" max="2048" width="12.42578125" style="168" customWidth="1"/>
    <col min="2049" max="2049" width="13.5703125" style="168" customWidth="1"/>
    <col min="2050" max="2298" width="11.42578125" style="168"/>
    <col min="2299" max="2299" width="8" style="168" customWidth="1"/>
    <col min="2300" max="2300" width="52.42578125" style="168" customWidth="1"/>
    <col min="2301" max="2301" width="9.28515625" style="168" customWidth="1"/>
    <col min="2302" max="2302" width="7.140625" style="168" customWidth="1"/>
    <col min="2303" max="2303" width="11.42578125" style="168" customWidth="1"/>
    <col min="2304" max="2304" width="12.42578125" style="168" customWidth="1"/>
    <col min="2305" max="2305" width="13.5703125" style="168" customWidth="1"/>
    <col min="2306" max="2554" width="11.42578125" style="168"/>
    <col min="2555" max="2555" width="8" style="168" customWidth="1"/>
    <col min="2556" max="2556" width="52.42578125" style="168" customWidth="1"/>
    <col min="2557" max="2557" width="9.28515625" style="168" customWidth="1"/>
    <col min="2558" max="2558" width="7.140625" style="168" customWidth="1"/>
    <col min="2559" max="2559" width="11.42578125" style="168" customWidth="1"/>
    <col min="2560" max="2560" width="12.42578125" style="168" customWidth="1"/>
    <col min="2561" max="2561" width="13.5703125" style="168" customWidth="1"/>
    <col min="2562" max="2810" width="11.42578125" style="168"/>
    <col min="2811" max="2811" width="8" style="168" customWidth="1"/>
    <col min="2812" max="2812" width="52.42578125" style="168" customWidth="1"/>
    <col min="2813" max="2813" width="9.28515625" style="168" customWidth="1"/>
    <col min="2814" max="2814" width="7.140625" style="168" customWidth="1"/>
    <col min="2815" max="2815" width="11.42578125" style="168" customWidth="1"/>
    <col min="2816" max="2816" width="12.42578125" style="168" customWidth="1"/>
    <col min="2817" max="2817" width="13.5703125" style="168" customWidth="1"/>
    <col min="2818" max="3066" width="11.42578125" style="168"/>
    <col min="3067" max="3067" width="8" style="168" customWidth="1"/>
    <col min="3068" max="3068" width="52.42578125" style="168" customWidth="1"/>
    <col min="3069" max="3069" width="9.28515625" style="168" customWidth="1"/>
    <col min="3070" max="3070" width="7.140625" style="168" customWidth="1"/>
    <col min="3071" max="3071" width="11.42578125" style="168" customWidth="1"/>
    <col min="3072" max="3072" width="12.42578125" style="168" customWidth="1"/>
    <col min="3073" max="3073" width="13.5703125" style="168" customWidth="1"/>
    <col min="3074" max="3322" width="11.42578125" style="168"/>
    <col min="3323" max="3323" width="8" style="168" customWidth="1"/>
    <col min="3324" max="3324" width="52.42578125" style="168" customWidth="1"/>
    <col min="3325" max="3325" width="9.28515625" style="168" customWidth="1"/>
    <col min="3326" max="3326" width="7.140625" style="168" customWidth="1"/>
    <col min="3327" max="3327" width="11.42578125" style="168" customWidth="1"/>
    <col min="3328" max="3328" width="12.42578125" style="168" customWidth="1"/>
    <col min="3329" max="3329" width="13.5703125" style="168" customWidth="1"/>
    <col min="3330" max="3578" width="11.42578125" style="168"/>
    <col min="3579" max="3579" width="8" style="168" customWidth="1"/>
    <col min="3580" max="3580" width="52.42578125" style="168" customWidth="1"/>
    <col min="3581" max="3581" width="9.28515625" style="168" customWidth="1"/>
    <col min="3582" max="3582" width="7.140625" style="168" customWidth="1"/>
    <col min="3583" max="3583" width="11.42578125" style="168" customWidth="1"/>
    <col min="3584" max="3584" width="12.42578125" style="168" customWidth="1"/>
    <col min="3585" max="3585" width="13.5703125" style="168" customWidth="1"/>
    <col min="3586" max="3834" width="11.42578125" style="168"/>
    <col min="3835" max="3835" width="8" style="168" customWidth="1"/>
    <col min="3836" max="3836" width="52.42578125" style="168" customWidth="1"/>
    <col min="3837" max="3837" width="9.28515625" style="168" customWidth="1"/>
    <col min="3838" max="3838" width="7.140625" style="168" customWidth="1"/>
    <col min="3839" max="3839" width="11.42578125" style="168" customWidth="1"/>
    <col min="3840" max="3840" width="12.42578125" style="168" customWidth="1"/>
    <col min="3841" max="3841" width="13.5703125" style="168" customWidth="1"/>
    <col min="3842" max="4090" width="11.42578125" style="168"/>
    <col min="4091" max="4091" width="8" style="168" customWidth="1"/>
    <col min="4092" max="4092" width="52.42578125" style="168" customWidth="1"/>
    <col min="4093" max="4093" width="9.28515625" style="168" customWidth="1"/>
    <col min="4094" max="4094" width="7.140625" style="168" customWidth="1"/>
    <col min="4095" max="4095" width="11.42578125" style="168" customWidth="1"/>
    <col min="4096" max="4096" width="12.42578125" style="168" customWidth="1"/>
    <col min="4097" max="4097" width="13.5703125" style="168" customWidth="1"/>
    <col min="4098" max="4346" width="11.42578125" style="168"/>
    <col min="4347" max="4347" width="8" style="168" customWidth="1"/>
    <col min="4348" max="4348" width="52.42578125" style="168" customWidth="1"/>
    <col min="4349" max="4349" width="9.28515625" style="168" customWidth="1"/>
    <col min="4350" max="4350" width="7.140625" style="168" customWidth="1"/>
    <col min="4351" max="4351" width="11.42578125" style="168" customWidth="1"/>
    <col min="4352" max="4352" width="12.42578125" style="168" customWidth="1"/>
    <col min="4353" max="4353" width="13.5703125" style="168" customWidth="1"/>
    <col min="4354" max="4602" width="11.42578125" style="168"/>
    <col min="4603" max="4603" width="8" style="168" customWidth="1"/>
    <col min="4604" max="4604" width="52.42578125" style="168" customWidth="1"/>
    <col min="4605" max="4605" width="9.28515625" style="168" customWidth="1"/>
    <col min="4606" max="4606" width="7.140625" style="168" customWidth="1"/>
    <col min="4607" max="4607" width="11.42578125" style="168" customWidth="1"/>
    <col min="4608" max="4608" width="12.42578125" style="168" customWidth="1"/>
    <col min="4609" max="4609" width="13.5703125" style="168" customWidth="1"/>
    <col min="4610" max="4858" width="11.42578125" style="168"/>
    <col min="4859" max="4859" width="8" style="168" customWidth="1"/>
    <col min="4860" max="4860" width="52.42578125" style="168" customWidth="1"/>
    <col min="4861" max="4861" width="9.28515625" style="168" customWidth="1"/>
    <col min="4862" max="4862" width="7.140625" style="168" customWidth="1"/>
    <col min="4863" max="4863" width="11.42578125" style="168" customWidth="1"/>
    <col min="4864" max="4864" width="12.42578125" style="168" customWidth="1"/>
    <col min="4865" max="4865" width="13.5703125" style="168" customWidth="1"/>
    <col min="4866" max="5114" width="11.42578125" style="168"/>
    <col min="5115" max="5115" width="8" style="168" customWidth="1"/>
    <col min="5116" max="5116" width="52.42578125" style="168" customWidth="1"/>
    <col min="5117" max="5117" width="9.28515625" style="168" customWidth="1"/>
    <col min="5118" max="5118" width="7.140625" style="168" customWidth="1"/>
    <col min="5119" max="5119" width="11.42578125" style="168" customWidth="1"/>
    <col min="5120" max="5120" width="12.42578125" style="168" customWidth="1"/>
    <col min="5121" max="5121" width="13.5703125" style="168" customWidth="1"/>
    <col min="5122" max="5370" width="11.42578125" style="168"/>
    <col min="5371" max="5371" width="8" style="168" customWidth="1"/>
    <col min="5372" max="5372" width="52.42578125" style="168" customWidth="1"/>
    <col min="5373" max="5373" width="9.28515625" style="168" customWidth="1"/>
    <col min="5374" max="5374" width="7.140625" style="168" customWidth="1"/>
    <col min="5375" max="5375" width="11.42578125" style="168" customWidth="1"/>
    <col min="5376" max="5376" width="12.42578125" style="168" customWidth="1"/>
    <col min="5377" max="5377" width="13.5703125" style="168" customWidth="1"/>
    <col min="5378" max="5626" width="11.42578125" style="168"/>
    <col min="5627" max="5627" width="8" style="168" customWidth="1"/>
    <col min="5628" max="5628" width="52.42578125" style="168" customWidth="1"/>
    <col min="5629" max="5629" width="9.28515625" style="168" customWidth="1"/>
    <col min="5630" max="5630" width="7.140625" style="168" customWidth="1"/>
    <col min="5631" max="5631" width="11.42578125" style="168" customWidth="1"/>
    <col min="5632" max="5632" width="12.42578125" style="168" customWidth="1"/>
    <col min="5633" max="5633" width="13.5703125" style="168" customWidth="1"/>
    <col min="5634" max="5882" width="11.42578125" style="168"/>
    <col min="5883" max="5883" width="8" style="168" customWidth="1"/>
    <col min="5884" max="5884" width="52.42578125" style="168" customWidth="1"/>
    <col min="5885" max="5885" width="9.28515625" style="168" customWidth="1"/>
    <col min="5886" max="5886" width="7.140625" style="168" customWidth="1"/>
    <col min="5887" max="5887" width="11.42578125" style="168" customWidth="1"/>
    <col min="5888" max="5888" width="12.42578125" style="168" customWidth="1"/>
    <col min="5889" max="5889" width="13.5703125" style="168" customWidth="1"/>
    <col min="5890" max="6138" width="11.42578125" style="168"/>
    <col min="6139" max="6139" width="8" style="168" customWidth="1"/>
    <col min="6140" max="6140" width="52.42578125" style="168" customWidth="1"/>
    <col min="6141" max="6141" width="9.28515625" style="168" customWidth="1"/>
    <col min="6142" max="6142" width="7.140625" style="168" customWidth="1"/>
    <col min="6143" max="6143" width="11.42578125" style="168" customWidth="1"/>
    <col min="6144" max="6144" width="12.42578125" style="168" customWidth="1"/>
    <col min="6145" max="6145" width="13.5703125" style="168" customWidth="1"/>
    <col min="6146" max="6394" width="11.42578125" style="168"/>
    <col min="6395" max="6395" width="8" style="168" customWidth="1"/>
    <col min="6396" max="6396" width="52.42578125" style="168" customWidth="1"/>
    <col min="6397" max="6397" width="9.28515625" style="168" customWidth="1"/>
    <col min="6398" max="6398" width="7.140625" style="168" customWidth="1"/>
    <col min="6399" max="6399" width="11.42578125" style="168" customWidth="1"/>
    <col min="6400" max="6400" width="12.42578125" style="168" customWidth="1"/>
    <col min="6401" max="6401" width="13.5703125" style="168" customWidth="1"/>
    <col min="6402" max="6650" width="11.42578125" style="168"/>
    <col min="6651" max="6651" width="8" style="168" customWidth="1"/>
    <col min="6652" max="6652" width="52.42578125" style="168" customWidth="1"/>
    <col min="6653" max="6653" width="9.28515625" style="168" customWidth="1"/>
    <col min="6654" max="6654" width="7.140625" style="168" customWidth="1"/>
    <col min="6655" max="6655" width="11.42578125" style="168" customWidth="1"/>
    <col min="6656" max="6656" width="12.42578125" style="168" customWidth="1"/>
    <col min="6657" max="6657" width="13.5703125" style="168" customWidth="1"/>
    <col min="6658" max="6906" width="11.42578125" style="168"/>
    <col min="6907" max="6907" width="8" style="168" customWidth="1"/>
    <col min="6908" max="6908" width="52.42578125" style="168" customWidth="1"/>
    <col min="6909" max="6909" width="9.28515625" style="168" customWidth="1"/>
    <col min="6910" max="6910" width="7.140625" style="168" customWidth="1"/>
    <col min="6911" max="6911" width="11.42578125" style="168" customWidth="1"/>
    <col min="6912" max="6912" width="12.42578125" style="168" customWidth="1"/>
    <col min="6913" max="6913" width="13.5703125" style="168" customWidth="1"/>
    <col min="6914" max="7162" width="11.42578125" style="168"/>
    <col min="7163" max="7163" width="8" style="168" customWidth="1"/>
    <col min="7164" max="7164" width="52.42578125" style="168" customWidth="1"/>
    <col min="7165" max="7165" width="9.28515625" style="168" customWidth="1"/>
    <col min="7166" max="7166" width="7.140625" style="168" customWidth="1"/>
    <col min="7167" max="7167" width="11.42578125" style="168" customWidth="1"/>
    <col min="7168" max="7168" width="12.42578125" style="168" customWidth="1"/>
    <col min="7169" max="7169" width="13.5703125" style="168" customWidth="1"/>
    <col min="7170" max="7418" width="11.42578125" style="168"/>
    <col min="7419" max="7419" width="8" style="168" customWidth="1"/>
    <col min="7420" max="7420" width="52.42578125" style="168" customWidth="1"/>
    <col min="7421" max="7421" width="9.28515625" style="168" customWidth="1"/>
    <col min="7422" max="7422" width="7.140625" style="168" customWidth="1"/>
    <col min="7423" max="7423" width="11.42578125" style="168" customWidth="1"/>
    <col min="7424" max="7424" width="12.42578125" style="168" customWidth="1"/>
    <col min="7425" max="7425" width="13.5703125" style="168" customWidth="1"/>
    <col min="7426" max="7674" width="11.42578125" style="168"/>
    <col min="7675" max="7675" width="8" style="168" customWidth="1"/>
    <col min="7676" max="7676" width="52.42578125" style="168" customWidth="1"/>
    <col min="7677" max="7677" width="9.28515625" style="168" customWidth="1"/>
    <col min="7678" max="7678" width="7.140625" style="168" customWidth="1"/>
    <col min="7679" max="7679" width="11.42578125" style="168" customWidth="1"/>
    <col min="7680" max="7680" width="12.42578125" style="168" customWidth="1"/>
    <col min="7681" max="7681" width="13.5703125" style="168" customWidth="1"/>
    <col min="7682" max="7930" width="11.42578125" style="168"/>
    <col min="7931" max="7931" width="8" style="168" customWidth="1"/>
    <col min="7932" max="7932" width="52.42578125" style="168" customWidth="1"/>
    <col min="7933" max="7933" width="9.28515625" style="168" customWidth="1"/>
    <col min="7934" max="7934" width="7.140625" style="168" customWidth="1"/>
    <col min="7935" max="7935" width="11.42578125" style="168" customWidth="1"/>
    <col min="7936" max="7936" width="12.42578125" style="168" customWidth="1"/>
    <col min="7937" max="7937" width="13.5703125" style="168" customWidth="1"/>
    <col min="7938" max="8186" width="11.42578125" style="168"/>
    <col min="8187" max="8187" width="8" style="168" customWidth="1"/>
    <col min="8188" max="8188" width="52.42578125" style="168" customWidth="1"/>
    <col min="8189" max="8189" width="9.28515625" style="168" customWidth="1"/>
    <col min="8190" max="8190" width="7.140625" style="168" customWidth="1"/>
    <col min="8191" max="8191" width="11.42578125" style="168" customWidth="1"/>
    <col min="8192" max="8192" width="12.42578125" style="168" customWidth="1"/>
    <col min="8193" max="8193" width="13.5703125" style="168" customWidth="1"/>
    <col min="8194" max="8442" width="11.42578125" style="168"/>
    <col min="8443" max="8443" width="8" style="168" customWidth="1"/>
    <col min="8444" max="8444" width="52.42578125" style="168" customWidth="1"/>
    <col min="8445" max="8445" width="9.28515625" style="168" customWidth="1"/>
    <col min="8446" max="8446" width="7.140625" style="168" customWidth="1"/>
    <col min="8447" max="8447" width="11.42578125" style="168" customWidth="1"/>
    <col min="8448" max="8448" width="12.42578125" style="168" customWidth="1"/>
    <col min="8449" max="8449" width="13.5703125" style="168" customWidth="1"/>
    <col min="8450" max="8698" width="11.42578125" style="168"/>
    <col min="8699" max="8699" width="8" style="168" customWidth="1"/>
    <col min="8700" max="8700" width="52.42578125" style="168" customWidth="1"/>
    <col min="8701" max="8701" width="9.28515625" style="168" customWidth="1"/>
    <col min="8702" max="8702" width="7.140625" style="168" customWidth="1"/>
    <col min="8703" max="8703" width="11.42578125" style="168" customWidth="1"/>
    <col min="8704" max="8704" width="12.42578125" style="168" customWidth="1"/>
    <col min="8705" max="8705" width="13.5703125" style="168" customWidth="1"/>
    <col min="8706" max="8954" width="11.42578125" style="168"/>
    <col min="8955" max="8955" width="8" style="168" customWidth="1"/>
    <col min="8956" max="8956" width="52.42578125" style="168" customWidth="1"/>
    <col min="8957" max="8957" width="9.28515625" style="168" customWidth="1"/>
    <col min="8958" max="8958" width="7.140625" style="168" customWidth="1"/>
    <col min="8959" max="8959" width="11.42578125" style="168" customWidth="1"/>
    <col min="8960" max="8960" width="12.42578125" style="168" customWidth="1"/>
    <col min="8961" max="8961" width="13.5703125" style="168" customWidth="1"/>
    <col min="8962" max="9210" width="11.42578125" style="168"/>
    <col min="9211" max="9211" width="8" style="168" customWidth="1"/>
    <col min="9212" max="9212" width="52.42578125" style="168" customWidth="1"/>
    <col min="9213" max="9213" width="9.28515625" style="168" customWidth="1"/>
    <col min="9214" max="9214" width="7.140625" style="168" customWidth="1"/>
    <col min="9215" max="9215" width="11.42578125" style="168" customWidth="1"/>
    <col min="9216" max="9216" width="12.42578125" style="168" customWidth="1"/>
    <col min="9217" max="9217" width="13.5703125" style="168" customWidth="1"/>
    <col min="9218" max="9466" width="11.42578125" style="168"/>
    <col min="9467" max="9467" width="8" style="168" customWidth="1"/>
    <col min="9468" max="9468" width="52.42578125" style="168" customWidth="1"/>
    <col min="9469" max="9469" width="9.28515625" style="168" customWidth="1"/>
    <col min="9470" max="9470" width="7.140625" style="168" customWidth="1"/>
    <col min="9471" max="9471" width="11.42578125" style="168" customWidth="1"/>
    <col min="9472" max="9472" width="12.42578125" style="168" customWidth="1"/>
    <col min="9473" max="9473" width="13.5703125" style="168" customWidth="1"/>
    <col min="9474" max="9722" width="11.42578125" style="168"/>
    <col min="9723" max="9723" width="8" style="168" customWidth="1"/>
    <col min="9724" max="9724" width="52.42578125" style="168" customWidth="1"/>
    <col min="9725" max="9725" width="9.28515625" style="168" customWidth="1"/>
    <col min="9726" max="9726" width="7.140625" style="168" customWidth="1"/>
    <col min="9727" max="9727" width="11.42578125" style="168" customWidth="1"/>
    <col min="9728" max="9728" width="12.42578125" style="168" customWidth="1"/>
    <col min="9729" max="9729" width="13.5703125" style="168" customWidth="1"/>
    <col min="9730" max="9978" width="11.42578125" style="168"/>
    <col min="9979" max="9979" width="8" style="168" customWidth="1"/>
    <col min="9980" max="9980" width="52.42578125" style="168" customWidth="1"/>
    <col min="9981" max="9981" width="9.28515625" style="168" customWidth="1"/>
    <col min="9982" max="9982" width="7.140625" style="168" customWidth="1"/>
    <col min="9983" max="9983" width="11.42578125" style="168" customWidth="1"/>
    <col min="9984" max="9984" width="12.42578125" style="168" customWidth="1"/>
    <col min="9985" max="9985" width="13.5703125" style="168" customWidth="1"/>
    <col min="9986" max="10234" width="11.42578125" style="168"/>
    <col min="10235" max="10235" width="8" style="168" customWidth="1"/>
    <col min="10236" max="10236" width="52.42578125" style="168" customWidth="1"/>
    <col min="10237" max="10237" width="9.28515625" style="168" customWidth="1"/>
    <col min="10238" max="10238" width="7.140625" style="168" customWidth="1"/>
    <col min="10239" max="10239" width="11.42578125" style="168" customWidth="1"/>
    <col min="10240" max="10240" width="12.42578125" style="168" customWidth="1"/>
    <col min="10241" max="10241" width="13.5703125" style="168" customWidth="1"/>
    <col min="10242" max="10490" width="11.42578125" style="168"/>
    <col min="10491" max="10491" width="8" style="168" customWidth="1"/>
    <col min="10492" max="10492" width="52.42578125" style="168" customWidth="1"/>
    <col min="10493" max="10493" width="9.28515625" style="168" customWidth="1"/>
    <col min="10494" max="10494" width="7.140625" style="168" customWidth="1"/>
    <col min="10495" max="10495" width="11.42578125" style="168" customWidth="1"/>
    <col min="10496" max="10496" width="12.42578125" style="168" customWidth="1"/>
    <col min="10497" max="10497" width="13.5703125" style="168" customWidth="1"/>
    <col min="10498" max="10746" width="11.42578125" style="168"/>
    <col min="10747" max="10747" width="8" style="168" customWidth="1"/>
    <col min="10748" max="10748" width="52.42578125" style="168" customWidth="1"/>
    <col min="10749" max="10749" width="9.28515625" style="168" customWidth="1"/>
    <col min="10750" max="10750" width="7.140625" style="168" customWidth="1"/>
    <col min="10751" max="10751" width="11.42578125" style="168" customWidth="1"/>
    <col min="10752" max="10752" width="12.42578125" style="168" customWidth="1"/>
    <col min="10753" max="10753" width="13.5703125" style="168" customWidth="1"/>
    <col min="10754" max="11002" width="11.42578125" style="168"/>
    <col min="11003" max="11003" width="8" style="168" customWidth="1"/>
    <col min="11004" max="11004" width="52.42578125" style="168" customWidth="1"/>
    <col min="11005" max="11005" width="9.28515625" style="168" customWidth="1"/>
    <col min="11006" max="11006" width="7.140625" style="168" customWidth="1"/>
    <col min="11007" max="11007" width="11.42578125" style="168" customWidth="1"/>
    <col min="11008" max="11008" width="12.42578125" style="168" customWidth="1"/>
    <col min="11009" max="11009" width="13.5703125" style="168" customWidth="1"/>
    <col min="11010" max="11258" width="11.42578125" style="168"/>
    <col min="11259" max="11259" width="8" style="168" customWidth="1"/>
    <col min="11260" max="11260" width="52.42578125" style="168" customWidth="1"/>
    <col min="11261" max="11261" width="9.28515625" style="168" customWidth="1"/>
    <col min="11262" max="11262" width="7.140625" style="168" customWidth="1"/>
    <col min="11263" max="11263" width="11.42578125" style="168" customWidth="1"/>
    <col min="11264" max="11264" width="12.42578125" style="168" customWidth="1"/>
    <col min="11265" max="11265" width="13.5703125" style="168" customWidth="1"/>
    <col min="11266" max="11514" width="11.42578125" style="168"/>
    <col min="11515" max="11515" width="8" style="168" customWidth="1"/>
    <col min="11516" max="11516" width="52.42578125" style="168" customWidth="1"/>
    <col min="11517" max="11517" width="9.28515625" style="168" customWidth="1"/>
    <col min="11518" max="11518" width="7.140625" style="168" customWidth="1"/>
    <col min="11519" max="11519" width="11.42578125" style="168" customWidth="1"/>
    <col min="11520" max="11520" width="12.42578125" style="168" customWidth="1"/>
    <col min="11521" max="11521" width="13.5703125" style="168" customWidth="1"/>
    <col min="11522" max="11770" width="11.42578125" style="168"/>
    <col min="11771" max="11771" width="8" style="168" customWidth="1"/>
    <col min="11772" max="11772" width="52.42578125" style="168" customWidth="1"/>
    <col min="11773" max="11773" width="9.28515625" style="168" customWidth="1"/>
    <col min="11774" max="11774" width="7.140625" style="168" customWidth="1"/>
    <col min="11775" max="11775" width="11.42578125" style="168" customWidth="1"/>
    <col min="11776" max="11776" width="12.42578125" style="168" customWidth="1"/>
    <col min="11777" max="11777" width="13.5703125" style="168" customWidth="1"/>
    <col min="11778" max="12026" width="11.42578125" style="168"/>
    <col min="12027" max="12027" width="8" style="168" customWidth="1"/>
    <col min="12028" max="12028" width="52.42578125" style="168" customWidth="1"/>
    <col min="12029" max="12029" width="9.28515625" style="168" customWidth="1"/>
    <col min="12030" max="12030" width="7.140625" style="168" customWidth="1"/>
    <col min="12031" max="12031" width="11.42578125" style="168" customWidth="1"/>
    <col min="12032" max="12032" width="12.42578125" style="168" customWidth="1"/>
    <col min="12033" max="12033" width="13.5703125" style="168" customWidth="1"/>
    <col min="12034" max="12282" width="11.42578125" style="168"/>
    <col min="12283" max="12283" width="8" style="168" customWidth="1"/>
    <col min="12284" max="12284" width="52.42578125" style="168" customWidth="1"/>
    <col min="12285" max="12285" width="9.28515625" style="168" customWidth="1"/>
    <col min="12286" max="12286" width="7.140625" style="168" customWidth="1"/>
    <col min="12287" max="12287" width="11.42578125" style="168" customWidth="1"/>
    <col min="12288" max="12288" width="12.42578125" style="168" customWidth="1"/>
    <col min="12289" max="12289" width="13.5703125" style="168" customWidth="1"/>
    <col min="12290" max="12538" width="11.42578125" style="168"/>
    <col min="12539" max="12539" width="8" style="168" customWidth="1"/>
    <col min="12540" max="12540" width="52.42578125" style="168" customWidth="1"/>
    <col min="12541" max="12541" width="9.28515625" style="168" customWidth="1"/>
    <col min="12542" max="12542" width="7.140625" style="168" customWidth="1"/>
    <col min="12543" max="12543" width="11.42578125" style="168" customWidth="1"/>
    <col min="12544" max="12544" width="12.42578125" style="168" customWidth="1"/>
    <col min="12545" max="12545" width="13.5703125" style="168" customWidth="1"/>
    <col min="12546" max="12794" width="11.42578125" style="168"/>
    <col min="12795" max="12795" width="8" style="168" customWidth="1"/>
    <col min="12796" max="12796" width="52.42578125" style="168" customWidth="1"/>
    <col min="12797" max="12797" width="9.28515625" style="168" customWidth="1"/>
    <col min="12798" max="12798" width="7.140625" style="168" customWidth="1"/>
    <col min="12799" max="12799" width="11.42578125" style="168" customWidth="1"/>
    <col min="12800" max="12800" width="12.42578125" style="168" customWidth="1"/>
    <col min="12801" max="12801" width="13.5703125" style="168" customWidth="1"/>
    <col min="12802" max="13050" width="11.42578125" style="168"/>
    <col min="13051" max="13051" width="8" style="168" customWidth="1"/>
    <col min="13052" max="13052" width="52.42578125" style="168" customWidth="1"/>
    <col min="13053" max="13053" width="9.28515625" style="168" customWidth="1"/>
    <col min="13054" max="13054" width="7.140625" style="168" customWidth="1"/>
    <col min="13055" max="13055" width="11.42578125" style="168" customWidth="1"/>
    <col min="13056" max="13056" width="12.42578125" style="168" customWidth="1"/>
    <col min="13057" max="13057" width="13.5703125" style="168" customWidth="1"/>
    <col min="13058" max="13306" width="11.42578125" style="168"/>
    <col min="13307" max="13307" width="8" style="168" customWidth="1"/>
    <col min="13308" max="13308" width="52.42578125" style="168" customWidth="1"/>
    <col min="13309" max="13309" width="9.28515625" style="168" customWidth="1"/>
    <col min="13310" max="13310" width="7.140625" style="168" customWidth="1"/>
    <col min="13311" max="13311" width="11.42578125" style="168" customWidth="1"/>
    <col min="13312" max="13312" width="12.42578125" style="168" customWidth="1"/>
    <col min="13313" max="13313" width="13.5703125" style="168" customWidth="1"/>
    <col min="13314" max="13562" width="11.42578125" style="168"/>
    <col min="13563" max="13563" width="8" style="168" customWidth="1"/>
    <col min="13564" max="13564" width="52.42578125" style="168" customWidth="1"/>
    <col min="13565" max="13565" width="9.28515625" style="168" customWidth="1"/>
    <col min="13566" max="13566" width="7.140625" style="168" customWidth="1"/>
    <col min="13567" max="13567" width="11.42578125" style="168" customWidth="1"/>
    <col min="13568" max="13568" width="12.42578125" style="168" customWidth="1"/>
    <col min="13569" max="13569" width="13.5703125" style="168" customWidth="1"/>
    <col min="13570" max="13818" width="11.42578125" style="168"/>
    <col min="13819" max="13819" width="8" style="168" customWidth="1"/>
    <col min="13820" max="13820" width="52.42578125" style="168" customWidth="1"/>
    <col min="13821" max="13821" width="9.28515625" style="168" customWidth="1"/>
    <col min="13822" max="13822" width="7.140625" style="168" customWidth="1"/>
    <col min="13823" max="13823" width="11.42578125" style="168" customWidth="1"/>
    <col min="13824" max="13824" width="12.42578125" style="168" customWidth="1"/>
    <col min="13825" max="13825" width="13.5703125" style="168" customWidth="1"/>
    <col min="13826" max="14074" width="11.42578125" style="168"/>
    <col min="14075" max="14075" width="8" style="168" customWidth="1"/>
    <col min="14076" max="14076" width="52.42578125" style="168" customWidth="1"/>
    <col min="14077" max="14077" width="9.28515625" style="168" customWidth="1"/>
    <col min="14078" max="14078" width="7.140625" style="168" customWidth="1"/>
    <col min="14079" max="14079" width="11.42578125" style="168" customWidth="1"/>
    <col min="14080" max="14080" width="12.42578125" style="168" customWidth="1"/>
    <col min="14081" max="14081" width="13.5703125" style="168" customWidth="1"/>
    <col min="14082" max="14330" width="11.42578125" style="168"/>
    <col min="14331" max="14331" width="8" style="168" customWidth="1"/>
    <col min="14332" max="14332" width="52.42578125" style="168" customWidth="1"/>
    <col min="14333" max="14333" width="9.28515625" style="168" customWidth="1"/>
    <col min="14334" max="14334" width="7.140625" style="168" customWidth="1"/>
    <col min="14335" max="14335" width="11.42578125" style="168" customWidth="1"/>
    <col min="14336" max="14336" width="12.42578125" style="168" customWidth="1"/>
    <col min="14337" max="14337" width="13.5703125" style="168" customWidth="1"/>
    <col min="14338" max="14586" width="11.42578125" style="168"/>
    <col min="14587" max="14587" width="8" style="168" customWidth="1"/>
    <col min="14588" max="14588" width="52.42578125" style="168" customWidth="1"/>
    <col min="14589" max="14589" width="9.28515625" style="168" customWidth="1"/>
    <col min="14590" max="14590" width="7.140625" style="168" customWidth="1"/>
    <col min="14591" max="14591" width="11.42578125" style="168" customWidth="1"/>
    <col min="14592" max="14592" width="12.42578125" style="168" customWidth="1"/>
    <col min="14593" max="14593" width="13.5703125" style="168" customWidth="1"/>
    <col min="14594" max="14842" width="11.42578125" style="168"/>
    <col min="14843" max="14843" width="8" style="168" customWidth="1"/>
    <col min="14844" max="14844" width="52.42578125" style="168" customWidth="1"/>
    <col min="14845" max="14845" width="9.28515625" style="168" customWidth="1"/>
    <col min="14846" max="14846" width="7.140625" style="168" customWidth="1"/>
    <col min="14847" max="14847" width="11.42578125" style="168" customWidth="1"/>
    <col min="14848" max="14848" width="12.42578125" style="168" customWidth="1"/>
    <col min="14849" max="14849" width="13.5703125" style="168" customWidth="1"/>
    <col min="14850" max="15098" width="11.42578125" style="168"/>
    <col min="15099" max="15099" width="8" style="168" customWidth="1"/>
    <col min="15100" max="15100" width="52.42578125" style="168" customWidth="1"/>
    <col min="15101" max="15101" width="9.28515625" style="168" customWidth="1"/>
    <col min="15102" max="15102" width="7.140625" style="168" customWidth="1"/>
    <col min="15103" max="15103" width="11.42578125" style="168" customWidth="1"/>
    <col min="15104" max="15104" width="12.42578125" style="168" customWidth="1"/>
    <col min="15105" max="15105" width="13.5703125" style="168" customWidth="1"/>
    <col min="15106" max="15354" width="11.42578125" style="168"/>
    <col min="15355" max="15355" width="8" style="168" customWidth="1"/>
    <col min="15356" max="15356" width="52.42578125" style="168" customWidth="1"/>
    <col min="15357" max="15357" width="9.28515625" style="168" customWidth="1"/>
    <col min="15358" max="15358" width="7.140625" style="168" customWidth="1"/>
    <col min="15359" max="15359" width="11.42578125" style="168" customWidth="1"/>
    <col min="15360" max="15360" width="12.42578125" style="168" customWidth="1"/>
    <col min="15361" max="15361" width="13.5703125" style="168" customWidth="1"/>
    <col min="15362" max="15610" width="11.42578125" style="168"/>
    <col min="15611" max="15611" width="8" style="168" customWidth="1"/>
    <col min="15612" max="15612" width="52.42578125" style="168" customWidth="1"/>
    <col min="15613" max="15613" width="9.28515625" style="168" customWidth="1"/>
    <col min="15614" max="15614" width="7.140625" style="168" customWidth="1"/>
    <col min="15615" max="15615" width="11.42578125" style="168" customWidth="1"/>
    <col min="15616" max="15616" width="12.42578125" style="168" customWidth="1"/>
    <col min="15617" max="15617" width="13.5703125" style="168" customWidth="1"/>
    <col min="15618" max="15866" width="11.42578125" style="168"/>
    <col min="15867" max="15867" width="8" style="168" customWidth="1"/>
    <col min="15868" max="15868" width="52.42578125" style="168" customWidth="1"/>
    <col min="15869" max="15869" width="9.28515625" style="168" customWidth="1"/>
    <col min="15870" max="15870" width="7.140625" style="168" customWidth="1"/>
    <col min="15871" max="15871" width="11.42578125" style="168" customWidth="1"/>
    <col min="15872" max="15872" width="12.42578125" style="168" customWidth="1"/>
    <col min="15873" max="15873" width="13.5703125" style="168" customWidth="1"/>
    <col min="15874" max="16122" width="11.42578125" style="168"/>
    <col min="16123" max="16123" width="8" style="168" customWidth="1"/>
    <col min="16124" max="16124" width="52.42578125" style="168" customWidth="1"/>
    <col min="16125" max="16125" width="9.28515625" style="168" customWidth="1"/>
    <col min="16126" max="16126" width="7.140625" style="168" customWidth="1"/>
    <col min="16127" max="16127" width="11.42578125" style="168" customWidth="1"/>
    <col min="16128" max="16128" width="12.42578125" style="168" customWidth="1"/>
    <col min="16129" max="16129" width="13.5703125" style="168" customWidth="1"/>
    <col min="16130" max="16384" width="11.42578125" style="168"/>
  </cols>
  <sheetData>
    <row r="1" spans="1:31" x14ac:dyDescent="0.25">
      <c r="A1" s="174"/>
      <c r="B1" s="140"/>
      <c r="C1" s="175"/>
      <c r="D1" s="176"/>
      <c r="E1" s="177"/>
      <c r="F1" s="178"/>
    </row>
    <row r="2" spans="1:31" x14ac:dyDescent="0.25">
      <c r="A2" s="273" t="s">
        <v>23</v>
      </c>
      <c r="B2" s="274"/>
      <c r="C2" s="274"/>
      <c r="D2" s="274"/>
      <c r="E2" s="274"/>
      <c r="F2" s="275"/>
    </row>
    <row r="3" spans="1:31" x14ac:dyDescent="0.25">
      <c r="A3" s="276" t="s">
        <v>24</v>
      </c>
      <c r="B3" s="277"/>
      <c r="C3" s="277"/>
      <c r="D3" s="277"/>
      <c r="E3" s="277"/>
      <c r="F3" s="278"/>
    </row>
    <row r="4" spans="1:31" x14ac:dyDescent="0.25">
      <c r="A4" s="273" t="s">
        <v>21</v>
      </c>
      <c r="B4" s="274"/>
      <c r="C4" s="274"/>
      <c r="D4" s="274"/>
      <c r="E4" s="274"/>
      <c r="F4" s="275"/>
    </row>
    <row r="5" spans="1:31" ht="15.75" thickBot="1" x14ac:dyDescent="0.3">
      <c r="A5" s="276" t="s">
        <v>154</v>
      </c>
      <c r="B5" s="277"/>
      <c r="C5" s="277"/>
      <c r="D5" s="277"/>
      <c r="E5" s="277"/>
      <c r="F5" s="278"/>
    </row>
    <row r="6" spans="1:31" ht="15.75" thickBot="1" x14ac:dyDescent="0.3">
      <c r="A6" s="282" t="s">
        <v>159</v>
      </c>
      <c r="B6" s="283"/>
      <c r="C6" s="283"/>
      <c r="D6" s="284" t="s">
        <v>128</v>
      </c>
      <c r="E6" s="285"/>
      <c r="F6" s="180">
        <v>3000000</v>
      </c>
      <c r="G6" s="169"/>
    </row>
    <row r="7" spans="1:31" ht="15.75" thickBot="1" x14ac:dyDescent="0.3">
      <c r="A7" s="279" t="s">
        <v>157</v>
      </c>
      <c r="B7" s="280"/>
      <c r="C7" s="280"/>
      <c r="D7" s="280"/>
      <c r="E7" s="280"/>
      <c r="F7" s="281"/>
    </row>
    <row r="8" spans="1:31" ht="15.75" thickBot="1" x14ac:dyDescent="0.3">
      <c r="A8" s="181"/>
      <c r="B8" s="5"/>
      <c r="C8" s="182"/>
      <c r="D8" s="179"/>
      <c r="E8" s="183"/>
      <c r="F8" s="184" t="s">
        <v>153</v>
      </c>
    </row>
    <row r="9" spans="1:31" s="170" customFormat="1" ht="15.75" thickBot="1" x14ac:dyDescent="0.3">
      <c r="A9" s="185" t="s">
        <v>9</v>
      </c>
      <c r="B9" s="186" t="s">
        <v>0</v>
      </c>
      <c r="C9" s="186" t="s">
        <v>2</v>
      </c>
      <c r="D9" s="186" t="s">
        <v>1</v>
      </c>
      <c r="E9" s="186" t="s">
        <v>10</v>
      </c>
      <c r="F9" s="187" t="s">
        <v>11</v>
      </c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</row>
    <row r="10" spans="1:31" s="170" customFormat="1" ht="15.75" thickBot="1" x14ac:dyDescent="0.3">
      <c r="A10" s="188"/>
      <c r="B10" s="9"/>
      <c r="C10" s="189"/>
      <c r="D10" s="189"/>
      <c r="E10" s="190"/>
      <c r="F10" s="191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</row>
    <row r="11" spans="1:31" s="170" customFormat="1" ht="15.75" thickBot="1" x14ac:dyDescent="0.3">
      <c r="A11" s="150">
        <v>1</v>
      </c>
      <c r="B11" s="151" t="s">
        <v>22</v>
      </c>
      <c r="C11" s="151"/>
      <c r="D11" s="151"/>
      <c r="E11" s="151"/>
      <c r="F11" s="152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</row>
    <row r="12" spans="1:31" s="170" customFormat="1" x14ac:dyDescent="0.25">
      <c r="A12" s="148">
        <v>1.1000000000000001</v>
      </c>
      <c r="B12" s="149" t="s">
        <v>42</v>
      </c>
      <c r="C12" s="192">
        <v>1</v>
      </c>
      <c r="D12" s="193" t="s">
        <v>16</v>
      </c>
      <c r="E12" s="194"/>
      <c r="F12" s="195">
        <f>C12*E12</f>
        <v>0</v>
      </c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</row>
    <row r="13" spans="1:31" s="170" customFormat="1" x14ac:dyDescent="0.25">
      <c r="A13" s="142">
        <v>1.2</v>
      </c>
      <c r="B13" s="10" t="s">
        <v>144</v>
      </c>
      <c r="C13" s="196">
        <v>1</v>
      </c>
      <c r="D13" s="197" t="s">
        <v>16</v>
      </c>
      <c r="E13" s="198"/>
      <c r="F13" s="199">
        <f>C13*E13</f>
        <v>0</v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</row>
    <row r="14" spans="1:31" s="170" customFormat="1" x14ac:dyDescent="0.25">
      <c r="A14" s="200">
        <v>1.3</v>
      </c>
      <c r="B14" s="8" t="s">
        <v>26</v>
      </c>
      <c r="C14" s="201">
        <v>1</v>
      </c>
      <c r="D14" s="201" t="s">
        <v>16</v>
      </c>
      <c r="E14" s="202"/>
      <c r="F14" s="203">
        <f>E14</f>
        <v>0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</row>
    <row r="15" spans="1:31" s="170" customFormat="1" ht="15.75" thickBot="1" x14ac:dyDescent="0.3">
      <c r="A15" s="200">
        <v>1.4</v>
      </c>
      <c r="B15" s="8" t="s">
        <v>155</v>
      </c>
      <c r="C15" s="201">
        <v>2</v>
      </c>
      <c r="D15" s="201" t="s">
        <v>156</v>
      </c>
      <c r="E15" s="202"/>
      <c r="F15" s="203">
        <f>E15*C15</f>
        <v>0</v>
      </c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</row>
    <row r="16" spans="1:31" s="170" customFormat="1" ht="15.75" thickBot="1" x14ac:dyDescent="0.3">
      <c r="A16" s="204"/>
      <c r="B16" s="204" t="s">
        <v>36</v>
      </c>
      <c r="C16" s="204"/>
      <c r="D16" s="204"/>
      <c r="E16" s="204"/>
      <c r="F16" s="205">
        <f>SUM(F12:F15)</f>
        <v>0</v>
      </c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</row>
    <row r="17" spans="1:31" s="170" customFormat="1" ht="15.75" thickBot="1" x14ac:dyDescent="0.3">
      <c r="A17" s="206"/>
      <c r="B17" s="207"/>
      <c r="C17" s="208"/>
      <c r="D17" s="208"/>
      <c r="E17" s="209"/>
      <c r="F17" s="210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</row>
    <row r="18" spans="1:31" s="170" customFormat="1" x14ac:dyDescent="0.25">
      <c r="A18" s="145">
        <v>2</v>
      </c>
      <c r="B18" s="146" t="s">
        <v>28</v>
      </c>
      <c r="C18" s="146"/>
      <c r="D18" s="146"/>
      <c r="E18" s="146"/>
      <c r="F18" s="147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</row>
    <row r="19" spans="1:31" s="170" customFormat="1" x14ac:dyDescent="0.25">
      <c r="A19" s="142">
        <v>2.1</v>
      </c>
      <c r="B19" s="10" t="s">
        <v>33</v>
      </c>
      <c r="C19" s="196">
        <f>C27*1.45*0.2</f>
        <v>310.3</v>
      </c>
      <c r="D19" s="197" t="s">
        <v>15</v>
      </c>
      <c r="E19" s="198"/>
      <c r="F19" s="199">
        <f t="shared" ref="F19:F31" si="0">C19*E19</f>
        <v>0</v>
      </c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</row>
    <row r="20" spans="1:31" s="170" customFormat="1" ht="30" x14ac:dyDescent="0.25">
      <c r="A20" s="142">
        <v>2.2000000000000002</v>
      </c>
      <c r="B20" s="8" t="s">
        <v>32</v>
      </c>
      <c r="C20" s="196">
        <f>C19*0.2</f>
        <v>62.06</v>
      </c>
      <c r="D20" s="197" t="s">
        <v>15</v>
      </c>
      <c r="E20" s="198"/>
      <c r="F20" s="199">
        <f t="shared" si="0"/>
        <v>0</v>
      </c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</row>
    <row r="21" spans="1:31" s="170" customFormat="1" x14ac:dyDescent="0.25">
      <c r="A21" s="142">
        <v>2.2999999999999998</v>
      </c>
      <c r="B21" s="8" t="s">
        <v>34</v>
      </c>
      <c r="C21" s="165">
        <f>1150*0.2*0.45*0.15</f>
        <v>15.524999999999999</v>
      </c>
      <c r="D21" s="7" t="s">
        <v>15</v>
      </c>
      <c r="E21" s="198"/>
      <c r="F21" s="199">
        <f t="shared" si="0"/>
        <v>0</v>
      </c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</row>
    <row r="22" spans="1:31" s="170" customFormat="1" ht="15.75" thickBot="1" x14ac:dyDescent="0.3">
      <c r="A22" s="142">
        <v>2.4</v>
      </c>
      <c r="B22" s="10" t="s">
        <v>29</v>
      </c>
      <c r="C22" s="196">
        <f>(C19*1.21)</f>
        <v>375.46300000000002</v>
      </c>
      <c r="D22" s="197" t="s">
        <v>15</v>
      </c>
      <c r="E22" s="198"/>
      <c r="F22" s="199">
        <f>C22*E22</f>
        <v>0</v>
      </c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</row>
    <row r="23" spans="1:31" s="170" customFormat="1" ht="15.75" thickBot="1" x14ac:dyDescent="0.3">
      <c r="A23" s="162">
        <v>2.5</v>
      </c>
      <c r="B23" s="163" t="s">
        <v>158</v>
      </c>
      <c r="C23" s="211">
        <v>153</v>
      </c>
      <c r="D23" s="211" t="s">
        <v>15</v>
      </c>
      <c r="E23" s="212"/>
      <c r="F23" s="213">
        <f>E23*C23</f>
        <v>0</v>
      </c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</row>
    <row r="24" spans="1:31" s="170" customFormat="1" ht="15.75" thickBot="1" x14ac:dyDescent="0.3">
      <c r="A24" s="204"/>
      <c r="B24" s="204" t="s">
        <v>37</v>
      </c>
      <c r="C24" s="204"/>
      <c r="D24" s="204"/>
      <c r="E24" s="204"/>
      <c r="F24" s="205">
        <f>SUM(F19:F23)</f>
        <v>0</v>
      </c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</row>
    <row r="25" spans="1:31" s="170" customFormat="1" ht="15.75" thickBot="1" x14ac:dyDescent="0.3">
      <c r="A25" s="214"/>
      <c r="B25" s="215"/>
      <c r="C25" s="216"/>
      <c r="D25" s="216"/>
      <c r="E25" s="209"/>
      <c r="F25" s="217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</row>
    <row r="26" spans="1:31" s="170" customFormat="1" ht="15.75" thickBot="1" x14ac:dyDescent="0.3">
      <c r="A26" s="150">
        <v>3</v>
      </c>
      <c r="B26" s="151" t="s">
        <v>39</v>
      </c>
      <c r="C26" s="151"/>
      <c r="D26" s="151"/>
      <c r="E26" s="151"/>
      <c r="F26" s="152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</row>
    <row r="27" spans="1:31" s="170" customFormat="1" ht="30" x14ac:dyDescent="0.25">
      <c r="A27" s="148">
        <v>3.1</v>
      </c>
      <c r="B27" s="156" t="s">
        <v>30</v>
      </c>
      <c r="C27" s="166">
        <v>1070</v>
      </c>
      <c r="D27" s="157" t="s">
        <v>145</v>
      </c>
      <c r="E27" s="194"/>
      <c r="F27" s="195">
        <f t="shared" si="0"/>
        <v>0</v>
      </c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</row>
    <row r="28" spans="1:31" s="170" customFormat="1" ht="30.75" thickBot="1" x14ac:dyDescent="0.3">
      <c r="A28" s="153">
        <v>3.2</v>
      </c>
      <c r="B28" s="154" t="s">
        <v>31</v>
      </c>
      <c r="C28" s="167">
        <f>C27</f>
        <v>1070</v>
      </c>
      <c r="D28" s="155" t="s">
        <v>8</v>
      </c>
      <c r="E28" s="218"/>
      <c r="F28" s="219">
        <f t="shared" si="0"/>
        <v>0</v>
      </c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</row>
    <row r="29" spans="1:31" s="170" customFormat="1" ht="15.75" thickBot="1" x14ac:dyDescent="0.3">
      <c r="A29" s="204"/>
      <c r="B29" s="204" t="s">
        <v>38</v>
      </c>
      <c r="C29" s="204"/>
      <c r="D29" s="204"/>
      <c r="E29" s="204"/>
      <c r="F29" s="205">
        <f>SUM(F27:F28)</f>
        <v>0</v>
      </c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</row>
    <row r="30" spans="1:31" s="170" customFormat="1" x14ac:dyDescent="0.25">
      <c r="A30" s="220"/>
      <c r="B30" s="221"/>
      <c r="C30" s="222"/>
      <c r="D30" s="223"/>
      <c r="E30" s="224"/>
      <c r="F30" s="199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</row>
    <row r="31" spans="1:31" s="170" customFormat="1" ht="15.75" thickBot="1" x14ac:dyDescent="0.3">
      <c r="A31" s="141">
        <v>4</v>
      </c>
      <c r="B31" s="139" t="s">
        <v>27</v>
      </c>
      <c r="C31" s="139">
        <v>1</v>
      </c>
      <c r="D31" s="139" t="s">
        <v>16</v>
      </c>
      <c r="E31" s="164"/>
      <c r="F31" s="144">
        <f t="shared" si="0"/>
        <v>0</v>
      </c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</row>
    <row r="32" spans="1:31" ht="15.75" thickBot="1" x14ac:dyDescent="0.3">
      <c r="A32" s="204"/>
      <c r="B32" s="204" t="s">
        <v>40</v>
      </c>
      <c r="C32" s="204"/>
      <c r="D32" s="204"/>
      <c r="E32" s="204"/>
      <c r="F32" s="205">
        <f>SUM(F31)</f>
        <v>0</v>
      </c>
    </row>
    <row r="33" spans="1:7" ht="15.75" thickBot="1" x14ac:dyDescent="0.3">
      <c r="A33" s="159"/>
      <c r="B33" s="160"/>
      <c r="C33" s="225"/>
      <c r="D33" s="226"/>
      <c r="E33" s="227"/>
      <c r="F33" s="199"/>
    </row>
    <row r="34" spans="1:7" ht="15.75" thickBot="1" x14ac:dyDescent="0.3">
      <c r="A34" s="258" t="s">
        <v>12</v>
      </c>
      <c r="B34" s="259"/>
      <c r="C34" s="259"/>
      <c r="D34" s="259"/>
      <c r="E34" s="260"/>
      <c r="F34" s="228">
        <f>F16+F24+F32+F29</f>
        <v>0</v>
      </c>
    </row>
    <row r="35" spans="1:7" x14ac:dyDescent="0.25">
      <c r="A35" s="229"/>
      <c r="B35" s="161"/>
      <c r="C35" s="230"/>
      <c r="D35" s="231"/>
      <c r="E35" s="232"/>
      <c r="F35" s="203"/>
    </row>
    <row r="36" spans="1:7" x14ac:dyDescent="0.25">
      <c r="A36" s="200"/>
      <c r="B36" s="13" t="s">
        <v>20</v>
      </c>
      <c r="C36" s="233">
        <v>0.05</v>
      </c>
      <c r="D36" s="14"/>
      <c r="E36" s="202"/>
      <c r="F36" s="234">
        <f>C36*F34</f>
        <v>0</v>
      </c>
      <c r="G36" s="171"/>
    </row>
    <row r="37" spans="1:7" x14ac:dyDescent="0.25">
      <c r="A37" s="200"/>
      <c r="B37" s="13"/>
      <c r="C37" s="233"/>
      <c r="D37" s="14"/>
      <c r="E37" s="202"/>
      <c r="F37" s="234"/>
      <c r="G37" s="171"/>
    </row>
    <row r="38" spans="1:7" x14ac:dyDescent="0.25">
      <c r="A38" s="200"/>
      <c r="B38" s="12" t="s">
        <v>3</v>
      </c>
      <c r="C38" s="201"/>
      <c r="D38" s="235"/>
      <c r="E38" s="202"/>
      <c r="F38" s="234"/>
    </row>
    <row r="39" spans="1:7" x14ac:dyDescent="0.25">
      <c r="A39" s="200"/>
      <c r="B39" s="11" t="s">
        <v>4</v>
      </c>
      <c r="C39" s="236">
        <v>0.1</v>
      </c>
      <c r="D39" s="235"/>
      <c r="E39" s="202"/>
      <c r="F39" s="203">
        <f>C39*F34</f>
        <v>0</v>
      </c>
    </row>
    <row r="40" spans="1:7" x14ac:dyDescent="0.25">
      <c r="A40" s="200"/>
      <c r="B40" s="11" t="s">
        <v>5</v>
      </c>
      <c r="C40" s="233">
        <v>0.03</v>
      </c>
      <c r="D40" s="235"/>
      <c r="E40" s="202"/>
      <c r="F40" s="203">
        <f>C40*F34</f>
        <v>0</v>
      </c>
    </row>
    <row r="41" spans="1:7" x14ac:dyDescent="0.25">
      <c r="A41" s="200"/>
      <c r="B41" s="11" t="s">
        <v>18</v>
      </c>
      <c r="C41" s="233">
        <v>0.04</v>
      </c>
      <c r="D41" s="14"/>
      <c r="E41" s="202"/>
      <c r="F41" s="203">
        <f>C41*F34</f>
        <v>0</v>
      </c>
    </row>
    <row r="42" spans="1:7" x14ac:dyDescent="0.25">
      <c r="A42" s="200"/>
      <c r="B42" s="11" t="s">
        <v>17</v>
      </c>
      <c r="C42" s="233">
        <v>0.01</v>
      </c>
      <c r="D42" s="14"/>
      <c r="E42" s="202"/>
      <c r="F42" s="203">
        <f>C42*F34</f>
        <v>0</v>
      </c>
    </row>
    <row r="43" spans="1:7" x14ac:dyDescent="0.25">
      <c r="A43" s="200"/>
      <c r="B43" s="11" t="s">
        <v>6</v>
      </c>
      <c r="C43" s="233">
        <v>0.01</v>
      </c>
      <c r="D43" s="14"/>
      <c r="E43" s="202"/>
      <c r="F43" s="203">
        <f>C43*F34</f>
        <v>0</v>
      </c>
    </row>
    <row r="44" spans="1:7" x14ac:dyDescent="0.25">
      <c r="A44" s="200"/>
      <c r="B44" s="11" t="s">
        <v>41</v>
      </c>
      <c r="C44" s="233">
        <v>1E-3</v>
      </c>
      <c r="D44" s="14"/>
      <c r="E44" s="202"/>
      <c r="F44" s="203">
        <f>C44*F34</f>
        <v>0</v>
      </c>
    </row>
    <row r="45" spans="1:7" x14ac:dyDescent="0.25">
      <c r="A45" s="200"/>
      <c r="B45" s="11" t="s">
        <v>19</v>
      </c>
      <c r="C45" s="233">
        <v>0.05</v>
      </c>
      <c r="D45" s="14"/>
      <c r="E45" s="202"/>
      <c r="F45" s="203">
        <f>C45*F34</f>
        <v>0</v>
      </c>
    </row>
    <row r="46" spans="1:7" x14ac:dyDescent="0.25">
      <c r="A46" s="200"/>
      <c r="B46" s="11" t="s">
        <v>25</v>
      </c>
      <c r="C46" s="233">
        <v>0.18</v>
      </c>
      <c r="D46" s="14"/>
      <c r="E46" s="202"/>
      <c r="F46" s="203">
        <f>C46*F39</f>
        <v>0</v>
      </c>
    </row>
    <row r="47" spans="1:7" x14ac:dyDescent="0.25">
      <c r="A47" s="200"/>
      <c r="B47" s="13" t="s">
        <v>13</v>
      </c>
      <c r="C47" s="233"/>
      <c r="D47" s="14"/>
      <c r="E47" s="202"/>
      <c r="F47" s="203">
        <f>SUM(F39:F46)</f>
        <v>0</v>
      </c>
      <c r="G47" s="171"/>
    </row>
    <row r="48" spans="1:7" x14ac:dyDescent="0.25">
      <c r="A48" s="200"/>
      <c r="B48" s="14"/>
      <c r="C48" s="233"/>
      <c r="D48" s="14"/>
      <c r="E48" s="202"/>
      <c r="F48" s="203"/>
    </row>
    <row r="49" spans="1:18" s="172" customFormat="1" ht="15.75" thickBot="1" x14ac:dyDescent="0.3">
      <c r="A49" s="200"/>
      <c r="B49" s="13" t="s">
        <v>7</v>
      </c>
      <c r="C49" s="233"/>
      <c r="D49" s="14"/>
      <c r="E49" s="202"/>
      <c r="F49" s="203">
        <f>F34+F47</f>
        <v>0</v>
      </c>
      <c r="G49" s="168"/>
      <c r="H49" s="168"/>
      <c r="I49" s="168"/>
      <c r="J49" s="168"/>
      <c r="K49" s="168"/>
      <c r="L49" s="168"/>
    </row>
    <row r="50" spans="1:18" s="173" customFormat="1" ht="16.5" thickTop="1" thickBot="1" x14ac:dyDescent="0.3">
      <c r="A50" s="237"/>
      <c r="B50" s="158"/>
      <c r="C50" s="238"/>
      <c r="D50" s="239"/>
      <c r="E50" s="240"/>
      <c r="F50" s="241"/>
      <c r="G50" s="168"/>
      <c r="H50" s="168"/>
      <c r="I50" s="168"/>
      <c r="J50" s="168"/>
      <c r="K50" s="168"/>
      <c r="L50" s="168"/>
    </row>
    <row r="51" spans="1:18" ht="15.75" thickBot="1" x14ac:dyDescent="0.3">
      <c r="A51" s="268" t="s">
        <v>14</v>
      </c>
      <c r="B51" s="269"/>
      <c r="C51" s="242"/>
      <c r="D51" s="243"/>
      <c r="E51" s="244"/>
      <c r="F51" s="245">
        <f>F49+F36</f>
        <v>0</v>
      </c>
    </row>
    <row r="52" spans="1:18" x14ac:dyDescent="0.25">
      <c r="A52" s="246" t="s">
        <v>146</v>
      </c>
      <c r="B52" s="6" t="s">
        <v>147</v>
      </c>
      <c r="C52" s="247"/>
      <c r="D52" s="6"/>
      <c r="E52" s="248"/>
      <c r="F52" s="249"/>
    </row>
    <row r="53" spans="1:18" ht="15.75" thickBot="1" x14ac:dyDescent="0.3">
      <c r="A53" s="246" t="s">
        <v>35</v>
      </c>
      <c r="B53" s="6" t="s">
        <v>129</v>
      </c>
      <c r="C53" s="247"/>
      <c r="D53" s="6"/>
      <c r="E53" s="248"/>
      <c r="F53" s="249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</row>
    <row r="54" spans="1:18" ht="15.75" thickTop="1" x14ac:dyDescent="0.25">
      <c r="A54" s="262" t="s">
        <v>130</v>
      </c>
      <c r="B54" s="263"/>
      <c r="C54" s="250"/>
      <c r="D54" s="251"/>
      <c r="E54" s="251" t="s">
        <v>131</v>
      </c>
      <c r="F54" s="252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</row>
    <row r="55" spans="1:18" x14ac:dyDescent="0.25">
      <c r="A55" s="253"/>
      <c r="B55" s="254"/>
      <c r="C55" s="250"/>
      <c r="D55" s="254"/>
      <c r="E55" s="254"/>
      <c r="F55" s="252"/>
    </row>
    <row r="56" spans="1:18" x14ac:dyDescent="0.25">
      <c r="A56" s="264" t="s">
        <v>148</v>
      </c>
      <c r="B56" s="265"/>
      <c r="C56" s="270" t="s">
        <v>148</v>
      </c>
      <c r="D56" s="270"/>
      <c r="E56" s="270"/>
      <c r="F56" s="271"/>
    </row>
    <row r="57" spans="1:18" x14ac:dyDescent="0.25">
      <c r="A57" s="266" t="s">
        <v>149</v>
      </c>
      <c r="B57" s="267"/>
      <c r="C57" s="270" t="s">
        <v>150</v>
      </c>
      <c r="D57" s="270"/>
      <c r="E57" s="270"/>
      <c r="F57" s="271"/>
    </row>
    <row r="58" spans="1:18" x14ac:dyDescent="0.25">
      <c r="A58" s="264" t="s">
        <v>151</v>
      </c>
      <c r="B58" s="265"/>
      <c r="C58" s="263" t="s">
        <v>152</v>
      </c>
      <c r="D58" s="263"/>
      <c r="E58" s="263"/>
      <c r="F58" s="272"/>
    </row>
    <row r="59" spans="1:18" ht="15.75" customHeight="1" thickBot="1" x14ac:dyDescent="0.3">
      <c r="A59" s="255"/>
      <c r="B59" s="256"/>
      <c r="C59" s="256"/>
      <c r="D59" s="256"/>
      <c r="E59" s="256"/>
      <c r="F59" s="257"/>
    </row>
    <row r="60" spans="1:18" x14ac:dyDescent="0.25">
      <c r="A60" s="250"/>
      <c r="B60" s="6"/>
      <c r="C60" s="247"/>
      <c r="D60" s="6"/>
      <c r="E60" s="248"/>
      <c r="F60" s="247"/>
    </row>
    <row r="61" spans="1:18" x14ac:dyDescent="0.25">
      <c r="A61" s="261"/>
      <c r="B61" s="261"/>
      <c r="C61" s="261"/>
      <c r="D61" s="261"/>
      <c r="E61" s="261"/>
      <c r="F61" s="261"/>
    </row>
  </sheetData>
  <mergeCells count="17">
    <mergeCell ref="A2:F2"/>
    <mergeCell ref="A3:F3"/>
    <mergeCell ref="A4:F4"/>
    <mergeCell ref="A7:F7"/>
    <mergeCell ref="A6:C6"/>
    <mergeCell ref="D6:E6"/>
    <mergeCell ref="A5:F5"/>
    <mergeCell ref="A34:E34"/>
    <mergeCell ref="A61:F61"/>
    <mergeCell ref="A54:B54"/>
    <mergeCell ref="A56:B56"/>
    <mergeCell ref="A57:B57"/>
    <mergeCell ref="A58:B58"/>
    <mergeCell ref="A51:B51"/>
    <mergeCell ref="C56:F56"/>
    <mergeCell ref="C57:F57"/>
    <mergeCell ref="C58:F58"/>
  </mergeCells>
  <printOptions horizontalCentered="1"/>
  <pageMargins left="0.70866141732283472" right="0.70866141732283472" top="0.74803149606299213" bottom="0.74803149606299213" header="0.31496062992125984" footer="0.31496062992125984"/>
  <pageSetup scale="6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A55" workbookViewId="0">
      <selection activeCell="I80" sqref="I80"/>
    </sheetView>
  </sheetViews>
  <sheetFormatPr baseColWidth="10" defaultRowHeight="15" x14ac:dyDescent="0.25"/>
  <cols>
    <col min="2" max="2" width="32.7109375" bestFit="1" customWidth="1"/>
    <col min="3" max="3" width="34.28515625" customWidth="1"/>
    <col min="4" max="4" width="23" customWidth="1"/>
    <col min="6" max="6" width="13.85546875" customWidth="1"/>
  </cols>
  <sheetData>
    <row r="3" spans="2:7" ht="16.5" thickBot="1" x14ac:dyDescent="0.3">
      <c r="B3" s="15" t="s">
        <v>43</v>
      </c>
      <c r="C3" s="16"/>
      <c r="D3" s="17"/>
      <c r="E3" s="18"/>
      <c r="F3" s="19"/>
    </row>
    <row r="4" spans="2:7" ht="16.5" thickTop="1" x14ac:dyDescent="0.25">
      <c r="B4" s="20" t="s">
        <v>44</v>
      </c>
      <c r="C4" s="21" t="s">
        <v>2</v>
      </c>
      <c r="D4" s="20" t="s">
        <v>1</v>
      </c>
      <c r="E4" s="22" t="s">
        <v>45</v>
      </c>
      <c r="F4" s="23" t="s">
        <v>46</v>
      </c>
    </row>
    <row r="5" spans="2:7" ht="15.75" x14ac:dyDescent="0.25">
      <c r="B5" s="24" t="s">
        <v>47</v>
      </c>
      <c r="C5" s="25">
        <v>1</v>
      </c>
      <c r="D5" s="26" t="s">
        <v>48</v>
      </c>
      <c r="E5" s="27">
        <f>E6*2</f>
        <v>1318</v>
      </c>
      <c r="F5" s="28">
        <f>ROUND(C5*E5,2)</f>
        <v>1318</v>
      </c>
    </row>
    <row r="6" spans="2:7" ht="15.75" x14ac:dyDescent="0.25">
      <c r="B6" s="29" t="s">
        <v>49</v>
      </c>
      <c r="C6" s="25">
        <v>1</v>
      </c>
      <c r="D6" s="30" t="s">
        <v>48</v>
      </c>
      <c r="E6" s="27">
        <v>659</v>
      </c>
      <c r="F6" s="28">
        <f>ROUND(C6*E6,2)</f>
        <v>659</v>
      </c>
    </row>
    <row r="7" spans="2:7" ht="15.75" x14ac:dyDescent="0.25">
      <c r="B7" s="24"/>
      <c r="C7" s="25"/>
      <c r="D7" s="26"/>
      <c r="E7" s="31"/>
      <c r="F7" s="32"/>
    </row>
    <row r="8" spans="2:7" ht="15.75" x14ac:dyDescent="0.25">
      <c r="B8" s="33" t="s">
        <v>50</v>
      </c>
      <c r="C8" s="34"/>
      <c r="D8" s="35"/>
      <c r="E8" s="36"/>
      <c r="F8" s="37">
        <f>SUM(F5:F7)</f>
        <v>1977</v>
      </c>
    </row>
    <row r="9" spans="2:7" ht="15.75" x14ac:dyDescent="0.25">
      <c r="B9" s="29" t="s">
        <v>51</v>
      </c>
      <c r="C9" s="25">
        <v>6.5</v>
      </c>
      <c r="D9" s="26" t="s">
        <v>52</v>
      </c>
      <c r="E9" s="27">
        <f>+F8</f>
        <v>1977</v>
      </c>
      <c r="F9" s="38">
        <f>+E9/C9</f>
        <v>304.15384615384613</v>
      </c>
    </row>
    <row r="10" spans="2:7" ht="15.75" x14ac:dyDescent="0.25">
      <c r="B10" s="24" t="s">
        <v>53</v>
      </c>
      <c r="C10" s="25"/>
      <c r="D10" s="26"/>
      <c r="E10" s="31"/>
      <c r="F10" s="38">
        <f>0.1*F9</f>
        <v>30.415384615384614</v>
      </c>
    </row>
    <row r="11" spans="2:7" ht="16.5" thickBot="1" x14ac:dyDescent="0.3">
      <c r="B11" s="39"/>
      <c r="C11" s="40"/>
      <c r="D11" s="41"/>
      <c r="E11" s="30"/>
      <c r="F11" s="42"/>
    </row>
    <row r="12" spans="2:7" ht="17.25" thickTop="1" thickBot="1" x14ac:dyDescent="0.3">
      <c r="B12" s="43" t="s">
        <v>54</v>
      </c>
      <c r="C12" s="44"/>
      <c r="D12" s="45"/>
      <c r="E12" s="46"/>
      <c r="F12" s="47">
        <f>SUM(F9:F10)</f>
        <v>334.56923076923073</v>
      </c>
    </row>
    <row r="13" spans="2:7" ht="15.75" thickTop="1" x14ac:dyDescent="0.25"/>
    <row r="14" spans="2:7" ht="15.75" x14ac:dyDescent="0.25">
      <c r="B14" s="48"/>
      <c r="C14" s="15" t="s">
        <v>55</v>
      </c>
      <c r="D14" s="49"/>
      <c r="E14" s="17"/>
      <c r="F14" s="50"/>
      <c r="G14" s="19"/>
    </row>
    <row r="15" spans="2:7" ht="15.75" x14ac:dyDescent="0.25">
      <c r="B15" s="51"/>
      <c r="C15" s="24" t="s">
        <v>56</v>
      </c>
      <c r="D15" s="25">
        <v>0.1</v>
      </c>
      <c r="E15" s="26" t="s">
        <v>57</v>
      </c>
      <c r="F15" s="27">
        <v>659</v>
      </c>
      <c r="G15" s="28">
        <f>+F15*D15</f>
        <v>65.900000000000006</v>
      </c>
    </row>
    <row r="16" spans="2:7" ht="15.75" x14ac:dyDescent="0.25">
      <c r="B16" s="51"/>
      <c r="C16" s="24" t="s">
        <v>58</v>
      </c>
      <c r="D16" s="25">
        <v>0.05</v>
      </c>
      <c r="E16" s="26" t="s">
        <v>59</v>
      </c>
      <c r="F16" s="27">
        <f>SUM(G15:G15)</f>
        <v>65.900000000000006</v>
      </c>
      <c r="G16" s="28">
        <f>+F16*D16</f>
        <v>3.2950000000000004</v>
      </c>
    </row>
    <row r="17" spans="2:7" ht="16.5" thickBot="1" x14ac:dyDescent="0.3">
      <c r="B17" s="51"/>
      <c r="C17" s="24" t="s">
        <v>60</v>
      </c>
      <c r="D17" s="25">
        <v>0.1</v>
      </c>
      <c r="E17" s="26" t="s">
        <v>61</v>
      </c>
      <c r="F17" s="27">
        <v>1126.7</v>
      </c>
      <c r="G17" s="28">
        <f>+F17*D17</f>
        <v>112.67000000000002</v>
      </c>
    </row>
    <row r="18" spans="2:7" ht="17.25" thickTop="1" thickBot="1" x14ac:dyDescent="0.3">
      <c r="B18" s="286" t="s">
        <v>62</v>
      </c>
      <c r="C18" s="287"/>
      <c r="D18" s="287"/>
      <c r="E18" s="287"/>
      <c r="F18" s="287"/>
      <c r="G18" s="47">
        <f>SUM(G15:G17)</f>
        <v>181.86500000000001</v>
      </c>
    </row>
    <row r="19" spans="2:7" ht="15.75" thickTop="1" x14ac:dyDescent="0.25"/>
    <row r="20" spans="2:7" ht="15.75" x14ac:dyDescent="0.25">
      <c r="B20" s="48"/>
      <c r="C20" s="15" t="s">
        <v>63</v>
      </c>
      <c r="D20" s="49"/>
      <c r="E20" s="17"/>
      <c r="F20" s="50"/>
      <c r="G20" s="19"/>
    </row>
    <row r="21" spans="2:7" ht="15.75" x14ac:dyDescent="0.25">
      <c r="B21" s="51"/>
      <c r="C21" s="24" t="s">
        <v>64</v>
      </c>
      <c r="D21" s="25">
        <v>1.1000000000000001</v>
      </c>
      <c r="E21" s="26" t="s">
        <v>65</v>
      </c>
      <c r="F21" s="27">
        <v>338</v>
      </c>
      <c r="G21" s="28">
        <f>F21*D21</f>
        <v>371.8</v>
      </c>
    </row>
    <row r="22" spans="2:7" ht="15.75" x14ac:dyDescent="0.25">
      <c r="B22" s="51"/>
      <c r="C22" s="24" t="s">
        <v>56</v>
      </c>
      <c r="D22" s="25">
        <v>0.1</v>
      </c>
      <c r="E22" s="26" t="s">
        <v>57</v>
      </c>
      <c r="F22" s="27">
        <v>659</v>
      </c>
      <c r="G22" s="28">
        <f>+F22*D22</f>
        <v>65.900000000000006</v>
      </c>
    </row>
    <row r="23" spans="2:7" ht="15.75" x14ac:dyDescent="0.25">
      <c r="B23" s="51"/>
      <c r="C23" s="24" t="s">
        <v>58</v>
      </c>
      <c r="D23" s="25">
        <v>0.01</v>
      </c>
      <c r="E23" s="26" t="s">
        <v>59</v>
      </c>
      <c r="F23" s="27">
        <f>SUM(G21:G22)</f>
        <v>437.70000000000005</v>
      </c>
      <c r="G23" s="28">
        <f>+F23*D23</f>
        <v>4.3770000000000007</v>
      </c>
    </row>
    <row r="24" spans="2:7" ht="16.5" thickBot="1" x14ac:dyDescent="0.3">
      <c r="B24" s="51"/>
      <c r="C24" s="24" t="s">
        <v>60</v>
      </c>
      <c r="D24" s="25">
        <v>0.1</v>
      </c>
      <c r="E24" s="26" t="s">
        <v>61</v>
      </c>
      <c r="F24" s="27">
        <v>1205.7</v>
      </c>
      <c r="G24" s="28">
        <f>+F24*D24</f>
        <v>120.57000000000001</v>
      </c>
    </row>
    <row r="25" spans="2:7" ht="17.25" thickTop="1" thickBot="1" x14ac:dyDescent="0.3">
      <c r="B25" s="286" t="s">
        <v>62</v>
      </c>
      <c r="C25" s="287"/>
      <c r="D25" s="287"/>
      <c r="E25" s="287"/>
      <c r="F25" s="287"/>
      <c r="G25" s="47">
        <f>SUM(G21:G24)</f>
        <v>562.64700000000005</v>
      </c>
    </row>
    <row r="26" spans="2:7" ht="15.75" thickTop="1" x14ac:dyDescent="0.25"/>
    <row r="27" spans="2:7" ht="16.5" thickBot="1" x14ac:dyDescent="0.3">
      <c r="B27" s="52"/>
      <c r="C27" s="53" t="s">
        <v>66</v>
      </c>
      <c r="D27" s="54"/>
      <c r="E27" s="55"/>
      <c r="F27" s="56"/>
      <c r="G27" s="57"/>
    </row>
    <row r="28" spans="2:7" ht="16.5" thickTop="1" x14ac:dyDescent="0.25">
      <c r="B28" s="58" t="s">
        <v>67</v>
      </c>
      <c r="C28" s="59" t="s">
        <v>44</v>
      </c>
      <c r="D28" s="60" t="s">
        <v>2</v>
      </c>
      <c r="E28" s="59" t="s">
        <v>1</v>
      </c>
      <c r="F28" s="61" t="s">
        <v>45</v>
      </c>
      <c r="G28" s="62" t="s">
        <v>46</v>
      </c>
    </row>
    <row r="29" spans="2:7" ht="15.75" x14ac:dyDescent="0.25">
      <c r="B29" s="63" t="s">
        <v>68</v>
      </c>
      <c r="C29" s="64" t="s">
        <v>69</v>
      </c>
      <c r="D29" s="65">
        <v>60</v>
      </c>
      <c r="E29" s="66" t="s">
        <v>70</v>
      </c>
      <c r="F29" s="67">
        <v>3</v>
      </c>
      <c r="G29" s="68">
        <f>+F29*D29</f>
        <v>180</v>
      </c>
    </row>
    <row r="30" spans="2:7" ht="15.75" x14ac:dyDescent="0.25">
      <c r="B30" s="63" t="s">
        <v>71</v>
      </c>
      <c r="C30" s="64" t="s">
        <v>72</v>
      </c>
      <c r="D30" s="65">
        <v>9</v>
      </c>
      <c r="E30" s="69" t="s">
        <v>73</v>
      </c>
      <c r="F30" s="67">
        <v>398.31</v>
      </c>
      <c r="G30" s="68">
        <f>+F30*D30</f>
        <v>3584.79</v>
      </c>
    </row>
    <row r="31" spans="2:7" ht="15.75" x14ac:dyDescent="0.25">
      <c r="B31" s="70" t="s">
        <v>74</v>
      </c>
      <c r="C31" s="64" t="s">
        <v>75</v>
      </c>
      <c r="D31" s="65">
        <v>0.56999999999999995</v>
      </c>
      <c r="E31" s="66" t="s">
        <v>76</v>
      </c>
      <c r="F31" s="67">
        <v>1186.44</v>
      </c>
      <c r="G31" s="68">
        <f>+F31*D31</f>
        <v>676.27080000000001</v>
      </c>
    </row>
    <row r="32" spans="2:7" ht="15.75" x14ac:dyDescent="0.25">
      <c r="B32" s="70" t="s">
        <v>77</v>
      </c>
      <c r="C32" s="64" t="s">
        <v>78</v>
      </c>
      <c r="D32" s="65">
        <v>0.53</v>
      </c>
      <c r="E32" s="66" t="s">
        <v>76</v>
      </c>
      <c r="F32" s="67">
        <v>1144.47</v>
      </c>
      <c r="G32" s="68">
        <f>+F32*D32</f>
        <v>606.56910000000005</v>
      </c>
    </row>
    <row r="33" spans="2:7" ht="15.75" x14ac:dyDescent="0.25">
      <c r="B33" s="63" t="s">
        <v>79</v>
      </c>
      <c r="C33" s="64" t="s">
        <v>80</v>
      </c>
      <c r="D33" s="65">
        <v>1</v>
      </c>
      <c r="E33" s="66" t="s">
        <v>76</v>
      </c>
      <c r="F33" s="67">
        <f>F23</f>
        <v>437.70000000000005</v>
      </c>
      <c r="G33" s="68">
        <f>+F33*D33</f>
        <v>437.70000000000005</v>
      </c>
    </row>
    <row r="34" spans="2:7" ht="16.5" thickBot="1" x14ac:dyDescent="0.3">
      <c r="B34" s="71"/>
      <c r="C34" s="72"/>
      <c r="D34" s="73"/>
      <c r="E34" s="74"/>
      <c r="F34" s="75"/>
      <c r="G34" s="76"/>
    </row>
    <row r="35" spans="2:7" ht="17.25" thickTop="1" thickBot="1" x14ac:dyDescent="0.3">
      <c r="B35" s="77"/>
      <c r="C35" s="43" t="s">
        <v>54</v>
      </c>
      <c r="D35" s="44"/>
      <c r="E35" s="45"/>
      <c r="F35" s="46"/>
      <c r="G35" s="47">
        <f>SUM(G29:G34)</f>
        <v>5485.3298999999997</v>
      </c>
    </row>
    <row r="36" spans="2:7" ht="15.75" thickTop="1" x14ac:dyDescent="0.25"/>
    <row r="37" spans="2:7" ht="16.5" thickBot="1" x14ac:dyDescent="0.3">
      <c r="B37" s="288" t="s">
        <v>82</v>
      </c>
      <c r="C37" s="288"/>
      <c r="D37" s="288"/>
      <c r="E37" s="288"/>
      <c r="F37" s="288"/>
      <c r="G37" s="288"/>
    </row>
    <row r="38" spans="2:7" ht="16.5" thickTop="1" x14ac:dyDescent="0.25">
      <c r="B38" s="78"/>
      <c r="C38" s="78" t="s">
        <v>44</v>
      </c>
      <c r="D38" s="79" t="s">
        <v>2</v>
      </c>
      <c r="E38" s="80" t="s">
        <v>1</v>
      </c>
      <c r="F38" s="81" t="s">
        <v>45</v>
      </c>
      <c r="G38" s="82" t="s">
        <v>46</v>
      </c>
    </row>
    <row r="39" spans="2:7" ht="15.75" x14ac:dyDescent="0.25">
      <c r="B39" s="83"/>
      <c r="C39" s="84" t="s">
        <v>83</v>
      </c>
      <c r="D39" s="85">
        <v>2</v>
      </c>
      <c r="E39" s="85" t="s">
        <v>84</v>
      </c>
      <c r="F39" s="86">
        <v>398.31</v>
      </c>
      <c r="G39" s="87">
        <f>SUM(F39*D39)</f>
        <v>796.62</v>
      </c>
    </row>
    <row r="40" spans="2:7" ht="15.75" x14ac:dyDescent="0.25">
      <c r="B40" s="83"/>
      <c r="C40" s="84" t="s">
        <v>85</v>
      </c>
      <c r="D40" s="85">
        <v>1</v>
      </c>
      <c r="E40" s="85" t="s">
        <v>81</v>
      </c>
      <c r="F40" s="85">
        <v>800</v>
      </c>
      <c r="G40" s="87">
        <f>SUM(F40*D40)</f>
        <v>800</v>
      </c>
    </row>
    <row r="41" spans="2:7" ht="15.75" x14ac:dyDescent="0.25">
      <c r="B41" s="83"/>
      <c r="C41" s="84" t="s">
        <v>86</v>
      </c>
      <c r="D41" s="85"/>
      <c r="E41" s="85"/>
      <c r="F41" s="85"/>
      <c r="G41" s="87">
        <v>20</v>
      </c>
    </row>
    <row r="42" spans="2:7" ht="15.75" x14ac:dyDescent="0.25">
      <c r="B42" s="83"/>
      <c r="C42" s="84"/>
      <c r="D42" s="85"/>
      <c r="E42" s="85"/>
      <c r="F42" s="85" t="s">
        <v>62</v>
      </c>
      <c r="G42" s="88">
        <f>SUM(G39:G41)</f>
        <v>1616.62</v>
      </c>
    </row>
    <row r="43" spans="2:7" ht="15.75" x14ac:dyDescent="0.25">
      <c r="B43" s="83"/>
      <c r="C43" s="84" t="s">
        <v>87</v>
      </c>
      <c r="D43" s="85">
        <v>1</v>
      </c>
      <c r="E43" s="85" t="s">
        <v>81</v>
      </c>
      <c r="F43" s="85">
        <v>762.61</v>
      </c>
      <c r="G43" s="87">
        <f>D43*F43</f>
        <v>762.61</v>
      </c>
    </row>
    <row r="44" spans="2:7" ht="15.75" x14ac:dyDescent="0.25">
      <c r="B44" s="83"/>
      <c r="C44" s="84" t="s">
        <v>88</v>
      </c>
      <c r="D44" s="85"/>
      <c r="E44" s="85"/>
      <c r="F44" s="85"/>
      <c r="G44" s="87"/>
    </row>
    <row r="45" spans="2:7" ht="15.75" x14ac:dyDescent="0.25">
      <c r="B45" s="83"/>
      <c r="C45" s="84" t="s">
        <v>89</v>
      </c>
      <c r="D45" s="85"/>
      <c r="E45" s="85"/>
      <c r="F45" s="85"/>
      <c r="G45" s="89">
        <f>G42*0.2</f>
        <v>323.32400000000001</v>
      </c>
    </row>
    <row r="46" spans="2:7" ht="15.75" x14ac:dyDescent="0.25">
      <c r="B46" s="83"/>
      <c r="C46" s="84" t="s">
        <v>90</v>
      </c>
      <c r="D46" s="85"/>
      <c r="E46" s="85"/>
      <c r="F46" s="85"/>
      <c r="G46" s="87">
        <f>G43*0.5</f>
        <v>381.30500000000001</v>
      </c>
    </row>
    <row r="47" spans="2:7" ht="16.5" thickBot="1" x14ac:dyDescent="0.3">
      <c r="B47" s="83"/>
      <c r="C47" s="84" t="s">
        <v>91</v>
      </c>
      <c r="D47" s="85"/>
      <c r="E47" s="85"/>
      <c r="F47" s="85"/>
      <c r="G47" s="87">
        <v>150</v>
      </c>
    </row>
    <row r="48" spans="2:7" ht="17.25" thickTop="1" thickBot="1" x14ac:dyDescent="0.3">
      <c r="B48" s="90"/>
      <c r="C48" s="91"/>
      <c r="D48" s="92"/>
      <c r="E48" s="92"/>
      <c r="F48" s="93" t="s">
        <v>92</v>
      </c>
      <c r="G48" s="94">
        <f>SUM(G45:G47)</f>
        <v>854.62900000000002</v>
      </c>
    </row>
    <row r="49" spans="2:8" ht="17.25" thickTop="1" thickBot="1" x14ac:dyDescent="0.3">
      <c r="B49" s="43"/>
      <c r="C49" s="43" t="s">
        <v>93</v>
      </c>
      <c r="D49" s="43"/>
      <c r="E49" s="43"/>
      <c r="F49" s="43"/>
      <c r="G49" s="96">
        <f>G48+G42</f>
        <v>2471.2489999999998</v>
      </c>
    </row>
    <row r="50" spans="2:8" ht="15.75" thickTop="1" x14ac:dyDescent="0.25"/>
    <row r="52" spans="2:8" ht="15.75" x14ac:dyDescent="0.25">
      <c r="B52" s="116">
        <v>20</v>
      </c>
      <c r="C52" s="116" t="s">
        <v>94</v>
      </c>
      <c r="D52" s="116"/>
      <c r="E52" s="116"/>
      <c r="F52" s="116"/>
      <c r="G52" s="116"/>
      <c r="H52" s="95"/>
    </row>
    <row r="53" spans="2:8" ht="15.75" x14ac:dyDescent="0.25">
      <c r="B53" s="115" t="s">
        <v>67</v>
      </c>
      <c r="C53" s="78" t="s">
        <v>44</v>
      </c>
      <c r="D53" s="97" t="s">
        <v>2</v>
      </c>
      <c r="E53" s="98" t="s">
        <v>1</v>
      </c>
      <c r="F53" s="99" t="s">
        <v>45</v>
      </c>
      <c r="G53" s="100" t="s">
        <v>46</v>
      </c>
    </row>
    <row r="54" spans="2:8" ht="15.75" x14ac:dyDescent="0.25">
      <c r="B54" s="101"/>
      <c r="C54" s="102"/>
      <c r="D54" s="103"/>
      <c r="E54" s="104"/>
      <c r="F54" s="103"/>
      <c r="G54" s="105"/>
    </row>
    <row r="55" spans="2:8" ht="15.75" x14ac:dyDescent="0.25">
      <c r="B55" s="106" t="s">
        <v>68</v>
      </c>
      <c r="C55" s="107" t="s">
        <v>95</v>
      </c>
      <c r="D55" s="103">
        <v>0.12</v>
      </c>
      <c r="E55" s="104" t="s">
        <v>15</v>
      </c>
      <c r="F55" s="103">
        <v>5508.47</v>
      </c>
      <c r="G55" s="105">
        <f>ROUND(F55*D55,2)</f>
        <v>661.02</v>
      </c>
    </row>
    <row r="56" spans="2:8" ht="15.75" x14ac:dyDescent="0.25">
      <c r="B56" s="106" t="s">
        <v>71</v>
      </c>
      <c r="C56" s="108" t="s">
        <v>96</v>
      </c>
      <c r="D56" s="103">
        <v>1</v>
      </c>
      <c r="E56" s="104" t="s">
        <v>8</v>
      </c>
      <c r="F56" s="103">
        <v>40</v>
      </c>
      <c r="G56" s="105">
        <f>ROUND(F56*D56,2)</f>
        <v>40</v>
      </c>
    </row>
    <row r="57" spans="2:8" ht="15.75" x14ac:dyDescent="0.25">
      <c r="B57" s="106" t="s">
        <v>74</v>
      </c>
      <c r="C57" s="108" t="s">
        <v>97</v>
      </c>
      <c r="D57" s="103">
        <v>1</v>
      </c>
      <c r="E57" s="104" t="s">
        <v>8</v>
      </c>
      <c r="F57" s="103">
        <v>130</v>
      </c>
      <c r="G57" s="105">
        <f>F57*D57</f>
        <v>130</v>
      </c>
    </row>
    <row r="58" spans="2:8" ht="16.5" thickBot="1" x14ac:dyDescent="0.3">
      <c r="B58" s="109"/>
      <c r="C58" s="110"/>
      <c r="D58" s="111"/>
      <c r="E58" s="112"/>
      <c r="F58" s="113"/>
      <c r="G58" s="114"/>
    </row>
    <row r="59" spans="2:8" ht="17.25" thickTop="1" thickBot="1" x14ac:dyDescent="0.3">
      <c r="B59" s="43"/>
      <c r="C59" s="43" t="s">
        <v>98</v>
      </c>
      <c r="D59" s="43"/>
      <c r="E59" s="43"/>
      <c r="F59" s="43"/>
      <c r="G59" s="43">
        <f>SUM(G55:G58)</f>
        <v>831.02</v>
      </c>
    </row>
    <row r="60" spans="2:8" ht="15.75" thickTop="1" x14ac:dyDescent="0.25"/>
    <row r="61" spans="2:8" ht="16.5" thickBot="1" x14ac:dyDescent="0.3">
      <c r="B61" s="48"/>
      <c r="C61" s="15" t="s">
        <v>99</v>
      </c>
      <c r="D61" s="16"/>
      <c r="E61" s="17"/>
      <c r="F61" s="18"/>
      <c r="G61" s="19"/>
    </row>
    <row r="62" spans="2:8" ht="16.5" thickTop="1" x14ac:dyDescent="0.25">
      <c r="B62" s="117" t="s">
        <v>67</v>
      </c>
      <c r="C62" s="20" t="s">
        <v>44</v>
      </c>
      <c r="D62" s="21" t="s">
        <v>2</v>
      </c>
      <c r="E62" s="20" t="s">
        <v>1</v>
      </c>
      <c r="F62" s="22" t="s">
        <v>45</v>
      </c>
      <c r="G62" s="23" t="s">
        <v>46</v>
      </c>
    </row>
    <row r="63" spans="2:8" x14ac:dyDescent="0.25">
      <c r="B63" s="118">
        <v>2</v>
      </c>
      <c r="C63" s="119"/>
      <c r="D63" s="120"/>
      <c r="E63" s="120" t="s">
        <v>100</v>
      </c>
      <c r="F63" s="120" t="s">
        <v>101</v>
      </c>
      <c r="G63" s="121"/>
    </row>
    <row r="64" spans="2:8" x14ac:dyDescent="0.25">
      <c r="B64" s="122" t="s">
        <v>102</v>
      </c>
      <c r="C64" s="123" t="s">
        <v>103</v>
      </c>
      <c r="D64" s="124">
        <v>1</v>
      </c>
      <c r="E64" s="125" t="s">
        <v>84</v>
      </c>
      <c r="F64" s="131">
        <v>311.02</v>
      </c>
      <c r="G64" s="124">
        <f>D64*F64</f>
        <v>311.02</v>
      </c>
    </row>
    <row r="65" spans="2:9" x14ac:dyDescent="0.25">
      <c r="B65" s="122" t="s">
        <v>104</v>
      </c>
      <c r="C65" s="123" t="s">
        <v>105</v>
      </c>
      <c r="D65" s="124">
        <v>1.5</v>
      </c>
      <c r="E65" s="125" t="s">
        <v>106</v>
      </c>
      <c r="F65" s="130">
        <v>46.61</v>
      </c>
      <c r="G65" s="124">
        <f t="shared" ref="G65:G71" si="0">D65*F65</f>
        <v>69.914999999999992</v>
      </c>
    </row>
    <row r="66" spans="2:9" x14ac:dyDescent="0.25">
      <c r="B66" s="122" t="s">
        <v>107</v>
      </c>
      <c r="C66" s="123" t="s">
        <v>108</v>
      </c>
      <c r="D66" s="124">
        <v>30</v>
      </c>
      <c r="E66" s="125" t="s">
        <v>109</v>
      </c>
      <c r="F66" s="130">
        <v>110.17</v>
      </c>
      <c r="G66" s="124">
        <f t="shared" si="0"/>
        <v>3305.1</v>
      </c>
    </row>
    <row r="67" spans="2:9" x14ac:dyDescent="0.25">
      <c r="B67" s="122" t="s">
        <v>110</v>
      </c>
      <c r="C67" s="123" t="s">
        <v>111</v>
      </c>
      <c r="D67" s="124">
        <v>0.26</v>
      </c>
      <c r="E67" s="125" t="s">
        <v>112</v>
      </c>
      <c r="F67" s="130">
        <v>101.69</v>
      </c>
      <c r="G67" s="124">
        <f t="shared" si="0"/>
        <v>26.439399999999999</v>
      </c>
    </row>
    <row r="68" spans="2:9" x14ac:dyDescent="0.25">
      <c r="B68" s="122" t="s">
        <v>113</v>
      </c>
      <c r="C68" s="123" t="s">
        <v>114</v>
      </c>
      <c r="D68" s="124">
        <v>1</v>
      </c>
      <c r="E68" s="125" t="s">
        <v>115</v>
      </c>
      <c r="F68" s="130">
        <v>225</v>
      </c>
      <c r="G68" s="124">
        <f t="shared" si="0"/>
        <v>225</v>
      </c>
    </row>
    <row r="69" spans="2:9" x14ac:dyDescent="0.25">
      <c r="B69" s="122" t="s">
        <v>116</v>
      </c>
      <c r="C69" s="123" t="s">
        <v>117</v>
      </c>
      <c r="D69" s="124">
        <v>1</v>
      </c>
      <c r="E69" s="125" t="s">
        <v>48</v>
      </c>
      <c r="F69" s="130">
        <v>1255</v>
      </c>
      <c r="G69" s="124">
        <f t="shared" si="0"/>
        <v>1255</v>
      </c>
    </row>
    <row r="70" spans="2:9" x14ac:dyDescent="0.25">
      <c r="B70" s="122" t="s">
        <v>118</v>
      </c>
      <c r="C70" s="123" t="s">
        <v>119</v>
      </c>
      <c r="D70" s="124">
        <v>1</v>
      </c>
      <c r="E70" s="125" t="s">
        <v>48</v>
      </c>
      <c r="F70" s="130">
        <v>847</v>
      </c>
      <c r="G70" s="124">
        <f t="shared" si="0"/>
        <v>847</v>
      </c>
    </row>
    <row r="71" spans="2:9" x14ac:dyDescent="0.25">
      <c r="B71" s="122" t="s">
        <v>120</v>
      </c>
      <c r="C71" s="123" t="s">
        <v>121</v>
      </c>
      <c r="D71" s="124">
        <v>1</v>
      </c>
      <c r="E71" s="125" t="s">
        <v>48</v>
      </c>
      <c r="F71" s="130">
        <v>659</v>
      </c>
      <c r="G71" s="124">
        <f t="shared" si="0"/>
        <v>659</v>
      </c>
    </row>
    <row r="72" spans="2:9" ht="15.75" thickBot="1" x14ac:dyDescent="0.3">
      <c r="B72" s="126"/>
      <c r="C72" s="127"/>
      <c r="D72" s="128"/>
      <c r="E72" s="121"/>
      <c r="F72" s="121" t="s">
        <v>122</v>
      </c>
      <c r="G72" s="121">
        <f>SUM(G64:G71)</f>
        <v>6698.4744000000001</v>
      </c>
    </row>
    <row r="73" spans="2:9" ht="17.25" thickTop="1" thickBot="1" x14ac:dyDescent="0.3">
      <c r="B73" s="77"/>
      <c r="C73" s="287" t="s">
        <v>123</v>
      </c>
      <c r="D73" s="287"/>
      <c r="E73" s="287"/>
      <c r="F73" s="287"/>
      <c r="G73" s="129">
        <f>+G72/120</f>
        <v>55.820619999999998</v>
      </c>
    </row>
    <row r="74" spans="2:9" ht="15.75" thickTop="1" x14ac:dyDescent="0.25"/>
    <row r="75" spans="2:9" ht="16.5" thickBot="1" x14ac:dyDescent="0.3">
      <c r="B75" s="132" t="s">
        <v>124</v>
      </c>
      <c r="C75" s="133"/>
      <c r="D75" s="134"/>
      <c r="E75" s="133"/>
      <c r="F75" s="135"/>
    </row>
    <row r="76" spans="2:9" ht="16.5" thickTop="1" x14ac:dyDescent="0.25">
      <c r="B76" s="20" t="s">
        <v>44</v>
      </c>
      <c r="C76" s="21" t="s">
        <v>2</v>
      </c>
      <c r="D76" s="20" t="s">
        <v>1</v>
      </c>
      <c r="E76" s="22" t="s">
        <v>45</v>
      </c>
      <c r="F76" s="23" t="s">
        <v>46</v>
      </c>
    </row>
    <row r="77" spans="2:9" ht="15.75" x14ac:dyDescent="0.25">
      <c r="B77" s="24" t="s">
        <v>127</v>
      </c>
      <c r="C77" s="25">
        <v>1</v>
      </c>
      <c r="D77" s="26" t="s">
        <v>48</v>
      </c>
      <c r="E77" s="27">
        <v>9600</v>
      </c>
      <c r="F77" s="28">
        <f>ROUND(C77*E77,2)</f>
        <v>9600</v>
      </c>
    </row>
    <row r="78" spans="2:9" ht="16.5" thickBot="1" x14ac:dyDescent="0.3">
      <c r="B78" s="39" t="s">
        <v>125</v>
      </c>
      <c r="C78" s="25">
        <v>16</v>
      </c>
      <c r="D78" s="26" t="s">
        <v>81</v>
      </c>
      <c r="E78" s="27">
        <f>+F64</f>
        <v>311.02</v>
      </c>
      <c r="F78" s="28">
        <f>ROUND(C78*E78,2)</f>
        <v>4976.32</v>
      </c>
    </row>
    <row r="79" spans="2:9" ht="17.25" thickTop="1" thickBot="1" x14ac:dyDescent="0.3">
      <c r="B79" s="43" t="s">
        <v>126</v>
      </c>
      <c r="C79" s="44"/>
      <c r="D79" s="45"/>
      <c r="E79" s="46"/>
      <c r="F79" s="47">
        <f>F77+F78</f>
        <v>14576.32</v>
      </c>
    </row>
    <row r="80" spans="2:9" ht="15.75" thickTop="1" x14ac:dyDescent="0.25">
      <c r="I80">
        <v>14576.32</v>
      </c>
    </row>
    <row r="82" spans="2:7" ht="16.5" thickBot="1" x14ac:dyDescent="0.3">
      <c r="B82" s="136">
        <v>1</v>
      </c>
      <c r="C82" s="137" t="s">
        <v>132</v>
      </c>
      <c r="D82" s="16"/>
      <c r="E82" s="17"/>
      <c r="F82" s="18"/>
      <c r="G82" s="19"/>
    </row>
    <row r="83" spans="2:7" ht="16.5" thickTop="1" x14ac:dyDescent="0.25">
      <c r="B83" s="117" t="s">
        <v>67</v>
      </c>
      <c r="C83" s="20" t="s">
        <v>44</v>
      </c>
      <c r="D83" s="21" t="s">
        <v>2</v>
      </c>
      <c r="E83" s="20" t="s">
        <v>1</v>
      </c>
      <c r="F83" s="22" t="s">
        <v>45</v>
      </c>
      <c r="G83" s="23" t="s">
        <v>46</v>
      </c>
    </row>
    <row r="84" spans="2:7" ht="15.75" x14ac:dyDescent="0.25">
      <c r="C84" s="24" t="s">
        <v>133</v>
      </c>
      <c r="D84" s="25">
        <v>7</v>
      </c>
      <c r="E84" s="26" t="s">
        <v>134</v>
      </c>
      <c r="F84" s="27">
        <v>103</v>
      </c>
      <c r="G84" s="28">
        <f>ROUND(D84*F84,2)</f>
        <v>721</v>
      </c>
    </row>
    <row r="85" spans="2:7" ht="15.75" x14ac:dyDescent="0.25">
      <c r="C85" s="24" t="s">
        <v>135</v>
      </c>
      <c r="D85" s="25">
        <v>14</v>
      </c>
      <c r="E85" s="26" t="s">
        <v>134</v>
      </c>
      <c r="F85" s="27">
        <v>145</v>
      </c>
      <c r="G85" s="28">
        <f t="shared" ref="G85:G91" si="1">ROUND(D85*F85,2)</f>
        <v>2030</v>
      </c>
    </row>
    <row r="86" spans="2:7" ht="15.75" x14ac:dyDescent="0.25">
      <c r="C86" s="24" t="s">
        <v>136</v>
      </c>
      <c r="D86" s="25">
        <v>16</v>
      </c>
      <c r="E86" s="26" t="s">
        <v>134</v>
      </c>
      <c r="F86" s="25">
        <v>127.12</v>
      </c>
      <c r="G86" s="28">
        <f t="shared" si="1"/>
        <v>2033.92</v>
      </c>
    </row>
    <row r="87" spans="2:7" ht="15.75" x14ac:dyDescent="0.25">
      <c r="C87" s="24" t="s">
        <v>137</v>
      </c>
      <c r="D87" s="25">
        <v>3</v>
      </c>
      <c r="E87" s="26" t="s">
        <v>134</v>
      </c>
      <c r="F87" s="27">
        <v>186.44</v>
      </c>
      <c r="G87" s="28">
        <f t="shared" si="1"/>
        <v>559.32000000000005</v>
      </c>
    </row>
    <row r="88" spans="2:7" ht="15.75" x14ac:dyDescent="0.25">
      <c r="C88" s="24" t="s">
        <v>138</v>
      </c>
      <c r="D88" s="25">
        <v>5</v>
      </c>
      <c r="E88" s="26" t="s">
        <v>139</v>
      </c>
      <c r="F88" s="27">
        <v>50.85</v>
      </c>
      <c r="G88" s="28">
        <f t="shared" si="1"/>
        <v>254.25</v>
      </c>
    </row>
    <row r="89" spans="2:7" ht="15.75" x14ac:dyDescent="0.25">
      <c r="C89" s="24" t="s">
        <v>140</v>
      </c>
      <c r="D89" s="25">
        <v>5</v>
      </c>
      <c r="E89" s="26" t="s">
        <v>139</v>
      </c>
      <c r="F89" s="27">
        <v>46.51</v>
      </c>
      <c r="G89" s="28">
        <f t="shared" si="1"/>
        <v>232.55</v>
      </c>
    </row>
    <row r="90" spans="2:7" ht="15.75" x14ac:dyDescent="0.25">
      <c r="C90" s="24" t="s">
        <v>97</v>
      </c>
      <c r="D90" s="25">
        <v>1</v>
      </c>
      <c r="E90" s="26" t="s">
        <v>16</v>
      </c>
      <c r="F90" s="27">
        <v>3000</v>
      </c>
      <c r="G90" s="28">
        <f t="shared" si="1"/>
        <v>3000</v>
      </c>
    </row>
    <row r="91" spans="2:7" ht="15.75" x14ac:dyDescent="0.25">
      <c r="C91" s="24" t="s">
        <v>141</v>
      </c>
      <c r="D91" s="25">
        <v>0.5</v>
      </c>
      <c r="E91" s="138" t="s">
        <v>142</v>
      </c>
      <c r="F91" s="27">
        <v>8000</v>
      </c>
      <c r="G91" s="28">
        <f t="shared" si="1"/>
        <v>4000</v>
      </c>
    </row>
    <row r="92" spans="2:7" ht="16.5" thickBot="1" x14ac:dyDescent="0.3">
      <c r="C92" s="24"/>
      <c r="D92" s="25"/>
      <c r="F92" s="27"/>
      <c r="G92" s="28"/>
    </row>
    <row r="93" spans="2:7" ht="17.25" thickTop="1" thickBot="1" x14ac:dyDescent="0.3">
      <c r="B93" s="77"/>
      <c r="C93" s="43" t="s">
        <v>143</v>
      </c>
      <c r="D93" s="44"/>
      <c r="E93" s="45"/>
      <c r="F93" s="46"/>
      <c r="G93" s="47">
        <f>SUM(G84:G92)</f>
        <v>12831.04</v>
      </c>
    </row>
    <row r="94" spans="2:7" ht="15.75" thickTop="1" x14ac:dyDescent="0.25"/>
  </sheetData>
  <mergeCells count="4">
    <mergeCell ref="B18:F18"/>
    <mergeCell ref="B25:F25"/>
    <mergeCell ref="B37:G37"/>
    <mergeCell ref="C73:F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Aceras y Contenes</vt:lpstr>
      <vt:lpstr>Hoja1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Emilia Sarmiento</cp:lastModifiedBy>
  <cp:lastPrinted>2023-01-19T12:40:19Z</cp:lastPrinted>
  <dcterms:created xsi:type="dcterms:W3CDTF">2012-10-02T15:50:49Z</dcterms:created>
  <dcterms:modified xsi:type="dcterms:W3CDTF">2023-02-09T12:13:38Z</dcterms:modified>
</cp:coreProperties>
</file>