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8F076C6E-1FC2-4872-AB57-ECB906631428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Contenes'!$A$1:$F$61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9" i="21" l="1"/>
  <c r="F17" i="21" l="1"/>
  <c r="F16" i="21"/>
  <c r="F32" i="21"/>
  <c r="F33" i="21" s="1"/>
  <c r="F29" i="21"/>
  <c r="F28" i="21"/>
  <c r="C23" i="21"/>
  <c r="F23" i="21" s="1"/>
  <c r="C21" i="21"/>
  <c r="C22" i="21" s="1"/>
  <c r="F22" i="21" s="1"/>
  <c r="F15" i="21"/>
  <c r="F14" i="21"/>
  <c r="F13" i="21"/>
  <c r="F18" i="21" l="1"/>
  <c r="F21" i="21"/>
  <c r="C24" i="21"/>
  <c r="F24" i="21" s="1"/>
  <c r="F30" i="21"/>
  <c r="G91" i="22"/>
  <c r="G90" i="22"/>
  <c r="G89" i="22"/>
  <c r="G88" i="22"/>
  <c r="G87" i="22"/>
  <c r="G86" i="22"/>
  <c r="G85" i="22"/>
  <c r="G84" i="22"/>
  <c r="F25" i="21" l="1"/>
  <c r="F35" i="21" s="1"/>
  <c r="G93" i="22"/>
  <c r="F45" i="21" l="1"/>
  <c r="F46" i="21"/>
  <c r="F42" i="21"/>
  <c r="F44" i="21"/>
  <c r="F40" i="21"/>
  <c r="F41" i="21"/>
  <c r="F43" i="21"/>
  <c r="F37" i="21"/>
  <c r="F47" i="21"/>
  <c r="E78" i="22"/>
  <c r="F78" i="22" s="1"/>
  <c r="F77" i="22"/>
  <c r="G64" i="22"/>
  <c r="F49" i="21" l="1"/>
  <c r="F51" i="21" s="1"/>
  <c r="F53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<sst xmlns="http://schemas.openxmlformats.org/spreadsheetml/2006/main" count="234" uniqueCount="160">
  <si>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</si>
  <si>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</si>
  <si>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</si>
  <si>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</si>
  <si>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</si>
  <si>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</si>
  <si>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</si>
  <si>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</si>
  <si>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</si>
  <si>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</si>
  <si>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</si>
  <si>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</si>
  <si>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</si>
  <si>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</si>
  <si>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</si>
  <si>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</si>
  <si>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</si>
  <si>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</si>
  <si>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</si>
  <si>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</si>
  <si>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</si>
  <si>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</si>
  <si>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</si>
  <si>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</si>
  <si>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</si>
  <si>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</si>
  <si>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</si>
  <si>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</si>
  <si>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</si>
  <si>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</si>
  <si>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</si>
  <si>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</si>
  <si>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</si>
  <si>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</si>
  <si>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</si>
  <si>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</si>
  <si>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</si>
  <si>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</si>
  <si>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</si>
  <si>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</si>
  <si>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</si>
  <si>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</si>
  <si>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</si>
  <si>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</si>
  <si>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</si>
  <si>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</si>
  <si>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</si>
  <si>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</si>
  <si>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</si>
  <si>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</si>
  <si>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</si>
  <si>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</si>
  <si>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</si>
  <si>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</si>
  <si>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</si>
  <si>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</si>
  <si>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</si>
  <si>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</si>
  <si>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</si>
  <si>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</si>
  <si>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</si>
  <si>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</si>
  <si>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</si>
  <si>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</si>
  <si>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</si>
  <si>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</si>
  <si>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</si>
  <si>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</si>
  <si>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</si>
  <si>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</si>
  <si>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</si>
  <si>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</si>
  <si>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</si>
  <si>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</si>
  <si>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</si>
  <si>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</si>
  <si>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</si>
  <si>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</si>
  <si>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</si>
  <si>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</si>
  <si>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</si>
  <si>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</si>
  <si>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</si>
  <si>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</si>
  <si>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</si>
  <si>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</si>
  <si>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</si>
  <si>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</si>
  <si>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</si>
  <si>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</si>
  <si>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</si>
  <si>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</si>
  <si>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</si>
  <si>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</si>
  <si>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</si>
  <si>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</si>
  <si>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</si>
  <si>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</si>
  <si>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</si>
  <si>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</si>
  <si>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</si>
  <si>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</si>
  <si>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</si>
  <si>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</si>
  <si>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</si>
  <si>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</si>
  <si>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</si>
  <si>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</si>
  <si>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</si>
  <si>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</si>
  <si>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</si>
  <si>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</si>
  <si>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</si>
  <si>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</si>
  <si>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</si>
  <si>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</si>
  <si>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</si>
  <si>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</si>
  <si>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</si>
  <si>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</si>
  <si>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</si>
  <si>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</si>
  <si>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</si>
  <si>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</si>
  <si>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</si>
  <si>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</si>
  <si>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</si>
  <si>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</si>
  <si>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</si>
  <si>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</si>
  <si>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</si>
  <si>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</si>
  <si>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</si>
  <si>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</si>
  <si>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</si>
  <si>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</si>
  <si>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</si>
  <si>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</si>
  <si>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</si>
  <si>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</si>
  <si>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</si>
  <si>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</si>
  <si>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</si>
  <si>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</si>
  <si>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</si>
  <si>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</si>
  <si>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</si>
  <si>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</si>
  <si>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</si>
  <si>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</si>
  <si>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</si>
  <si>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</si>
  <si>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</si>
  <si>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</si>
  <si>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 xml:space="preserve">UBICACION: El Tablazo </t>
  </si>
  <si>
    <t>Letrero Identificación de Obra (Pequeños)</t>
  </si>
  <si>
    <t>P:A</t>
  </si>
  <si>
    <t>Desmonte de capa vegetal</t>
  </si>
  <si>
    <t>Fecha 08-02-2023</t>
  </si>
  <si>
    <t xml:space="preserve">PRESUPUESTO :  Constinuacion Aceras y contenes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</si>
</sst>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8" applyNumberFormat="0" applyAlignment="0" applyProtection="0"/>
    <xf numFmtId="0" fontId="28" fillId="19" borderId="8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8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283">
    <xf numFmtId="0" fontId="0" fillId="0" borderId="0" xfId="0"/>
    <xf numFmtId="0" fontId="0" fillId="3" borderId="0" xfId="0" applyFill="1"/>
    <xf numFmtId="0" fontId="7" fillId="0" borderId="0" xfId="0" applyFont="1" applyAlignment="1">
      <alignment horizontal="center" wrapText="1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166" fontId="12" fillId="0" borderId="0" xfId="0" applyNumberFormat="1" applyFont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/>
    </xf>
    <xf numFmtId="166" fontId="4" fillId="2" borderId="1" xfId="11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166" fontId="4" fillId="0" borderId="1" xfId="112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0" fillId="0" borderId="1" xfId="0" applyFont="1" applyBorder="1"/>
    <xf numFmtId="0" fontId="38" fillId="20" borderId="0" xfId="151" applyFont="1" applyFill="1" applyAlignment="1">
      <alignment horizontal="left"/>
    </xf>
    <xf numFmtId="2" fontId="38" fillId="20" borderId="0" xfId="151" applyNumberFormat="1" applyFont="1" applyFill="1" applyAlignment="1">
      <alignment horizontal="left"/>
    </xf>
    <xf numFmtId="4" fontId="38" fillId="20" borderId="0" xfId="151" quotePrefix="1" applyNumberFormat="1" applyFont="1" applyFill="1"/>
    <xf numFmtId="0" fontId="38" fillId="20" borderId="0" xfId="151" quotePrefix="1" applyFont="1" applyFill="1" applyAlignment="1">
      <alignment horizontal="center"/>
    </xf>
    <xf numFmtId="4" fontId="38" fillId="20" borderId="0" xfId="151" applyNumberFormat="1" applyFont="1" applyFill="1"/>
    <xf numFmtId="0" fontId="38" fillId="21" borderId="10" xfId="151" applyFont="1" applyFill="1" applyBorder="1" applyAlignment="1">
      <alignment horizontal="center"/>
    </xf>
    <xf numFmtId="2" fontId="38" fillId="21" borderId="10" xfId="151" applyNumberFormat="1" applyFont="1" applyFill="1" applyBorder="1"/>
    <xf numFmtId="4" fontId="38" fillId="21" borderId="10" xfId="151" applyNumberFormat="1" applyFont="1" applyFill="1" applyBorder="1" applyAlignment="1">
      <alignment horizontal="center"/>
    </xf>
    <xf numFmtId="176" fontId="38" fillId="21" borderId="11" xfId="151" applyNumberFormat="1" applyFont="1" applyFill="1" applyBorder="1" applyAlignment="1">
      <alignment horizontal="center"/>
    </xf>
    <xf numFmtId="0" fontId="39" fillId="0" borderId="12" xfId="151" applyFont="1" applyBorder="1"/>
    <xf numFmtId="2" fontId="39" fillId="0" borderId="12" xfId="151" applyNumberFormat="1" applyFont="1" applyBorder="1" applyAlignment="1">
      <alignment horizontal="right"/>
    </xf>
    <xf numFmtId="0" fontId="39" fillId="0" borderId="12" xfId="151" applyFont="1" applyBorder="1" applyAlignment="1">
      <alignment horizontal="center"/>
    </xf>
    <xf numFmtId="4" fontId="39" fillId="0" borderId="12" xfId="151" applyNumberFormat="1" applyFont="1" applyBorder="1" applyAlignment="1">
      <alignment horizontal="right"/>
    </xf>
    <xf numFmtId="4" fontId="39" fillId="0" borderId="13" xfId="151" applyNumberFormat="1" applyFont="1" applyBorder="1" applyAlignment="1">
      <alignment horizontal="right"/>
    </xf>
    <xf numFmtId="0" fontId="39" fillId="0" borderId="12" xfId="151" quotePrefix="1" applyFont="1" applyBorder="1" applyAlignment="1">
      <alignment horizontal="left"/>
    </xf>
    <xf numFmtId="0" fontId="39" fillId="0" borderId="12" xfId="151" quotePrefix="1" applyFont="1" applyBorder="1" applyAlignment="1">
      <alignment horizontal="center"/>
    </xf>
    <xf numFmtId="4" fontId="39" fillId="0" borderId="12" xfId="151" applyNumberFormat="1" applyFont="1" applyBorder="1" applyAlignment="1">
      <alignment horizontal="center"/>
    </xf>
    <xf numFmtId="4" fontId="39" fillId="0" borderId="13" xfId="151" applyNumberFormat="1" applyFont="1" applyBorder="1" applyAlignment="1">
      <alignment horizontal="center"/>
    </xf>
    <xf numFmtId="0" fontId="38" fillId="0" borderId="12" xfId="151" applyFont="1" applyBorder="1" applyAlignment="1">
      <alignment horizontal="center"/>
    </xf>
    <xf numFmtId="2" fontId="39" fillId="0" borderId="12" xfId="151" applyNumberFormat="1" applyFont="1" applyBorder="1"/>
    <xf numFmtId="39" fontId="39" fillId="0" borderId="12" xfId="151" applyNumberFormat="1" applyFont="1" applyBorder="1" applyAlignment="1">
      <alignment horizontal="center"/>
    </xf>
    <xf numFmtId="39" fontId="39" fillId="0" borderId="12" xfId="151" applyNumberFormat="1" applyFont="1" applyBorder="1"/>
    <xf numFmtId="39" fontId="38" fillId="0" borderId="13" xfId="151" applyNumberFormat="1" applyFont="1" applyBorder="1"/>
    <xf numFmtId="4" fontId="39" fillId="0" borderId="13" xfId="151" quotePrefix="1" applyNumberFormat="1" applyFont="1" applyBorder="1" applyAlignment="1">
      <alignment horizontal="right"/>
    </xf>
    <xf numFmtId="0" fontId="39" fillId="0" borderId="12" xfId="151" applyFont="1" applyBorder="1" applyAlignment="1">
      <alignment horizontal="left"/>
    </xf>
    <xf numFmtId="2" fontId="39" fillId="0" borderId="12" xfId="151" applyNumberFormat="1" applyFont="1" applyBorder="1" applyAlignment="1">
      <alignment horizontal="left"/>
    </xf>
    <xf numFmtId="4" fontId="39" fillId="0" borderId="12" xfId="151" applyNumberFormat="1" applyFont="1" applyBorder="1"/>
    <xf numFmtId="4" fontId="39" fillId="0" borderId="13" xfId="151" applyNumberFormat="1" applyFont="1" applyBorder="1"/>
    <xf numFmtId="0" fontId="38" fillId="22" borderId="14" xfId="151" applyFont="1" applyFill="1" applyBorder="1" applyAlignment="1">
      <alignment horizontal="center"/>
    </xf>
    <xf numFmtId="2" fontId="39" fillId="22" borderId="14" xfId="151" applyNumberFormat="1" applyFont="1" applyFill="1" applyBorder="1"/>
    <xf numFmtId="39" fontId="39" fillId="22" borderId="14" xfId="151" applyNumberFormat="1" applyFont="1" applyFill="1" applyBorder="1" applyAlignment="1">
      <alignment horizontal="center"/>
    </xf>
    <xf numFmtId="39" fontId="39" fillId="22" borderId="14" xfId="151" applyNumberFormat="1" applyFont="1" applyFill="1" applyBorder="1"/>
    <xf numFmtId="39" fontId="38" fillId="22" borderId="15" xfId="151" applyNumberFormat="1" applyFont="1" applyFill="1" applyBorder="1"/>
    <xf numFmtId="0" fontId="38" fillId="20" borderId="0" xfId="151" quotePrefix="1" applyFont="1" applyFill="1" applyAlignment="1">
      <alignment horizontal="right" vertical="top"/>
    </xf>
    <xf numFmtId="2" fontId="39" fillId="20" borderId="0" xfId="151" applyNumberFormat="1" applyFont="1" applyFill="1" applyAlignment="1">
      <alignment horizontal="left"/>
    </xf>
    <xf numFmtId="0" fontId="38" fillId="20" borderId="0" xfId="151" applyFont="1" applyFill="1" applyAlignment="1">
      <alignment horizontal="center"/>
    </xf>
    <xf numFmtId="1" fontId="39" fillId="0" borderId="16" xfId="151" applyNumberFormat="1" applyFont="1" applyBorder="1" applyAlignment="1">
      <alignment horizontal="right" vertical="top"/>
    </xf>
    <xf numFmtId="0" fontId="38" fillId="20" borderId="2" xfId="151" quotePrefix="1" applyFont="1" applyFill="1" applyBorder="1" applyAlignment="1">
      <alignment horizontal="right" vertical="top"/>
    </xf>
    <xf numFmtId="0" fontId="38" fillId="20" borderId="2" xfId="151" applyFont="1" applyFill="1" applyBorder="1" applyAlignment="1">
      <alignment horizontal="left"/>
    </xf>
    <xf numFmtId="2" fontId="38" fillId="20" borderId="2" xfId="151" applyNumberFormat="1" applyFont="1" applyFill="1" applyBorder="1" applyAlignment="1">
      <alignment horizontal="left"/>
    </xf>
    <xf numFmtId="4" fontId="38" fillId="20" borderId="2" xfId="151" quotePrefix="1" applyNumberFormat="1" applyFont="1" applyFill="1" applyBorder="1"/>
    <xf numFmtId="0" fontId="38" fillId="20" borderId="2" xfId="151" quotePrefix="1" applyFont="1" applyFill="1" applyBorder="1" applyAlignment="1">
      <alignment horizontal="center"/>
    </xf>
    <xf numFmtId="4" fontId="38" fillId="20" borderId="2" xfId="151" applyNumberFormat="1" applyFont="1" applyFill="1" applyBorder="1"/>
    <xf numFmtId="1" fontId="38" fillId="21" borderId="18" xfId="151" applyNumberFormat="1" applyFont="1" applyFill="1" applyBorder="1" applyAlignment="1">
      <alignment horizontal="center" vertical="top"/>
    </xf>
    <xf numFmtId="0" fontId="38" fillId="21" borderId="19" xfId="151" applyFont="1" applyFill="1" applyBorder="1" applyAlignment="1">
      <alignment horizontal="center"/>
    </xf>
    <xf numFmtId="2" fontId="38" fillId="21" borderId="19" xfId="151" applyNumberFormat="1" applyFont="1" applyFill="1" applyBorder="1"/>
    <xf numFmtId="4" fontId="38" fillId="21" borderId="19" xfId="151" applyNumberFormat="1" applyFont="1" applyFill="1" applyBorder="1" applyAlignment="1">
      <alignment horizontal="center"/>
    </xf>
    <xf numFmtId="176" fontId="38" fillId="21" borderId="20" xfId="151" applyNumberFormat="1" applyFont="1" applyFill="1" applyBorder="1" applyAlignment="1">
      <alignment horizontal="center"/>
    </xf>
    <xf numFmtId="0" fontId="39" fillId="0" borderId="21" xfId="151" applyFont="1" applyBorder="1" applyAlignment="1">
      <alignment horizontal="right" vertical="top"/>
    </xf>
    <xf numFmtId="0" fontId="39" fillId="0" borderId="22" xfId="151" applyFont="1" applyBorder="1" applyAlignment="1">
      <alignment horizontal="left"/>
    </xf>
    <xf numFmtId="2" fontId="39" fillId="0" borderId="22" xfId="151" applyNumberFormat="1" applyFont="1" applyBorder="1"/>
    <xf numFmtId="0" fontId="39" fillId="0" borderId="22" xfId="151" quotePrefix="1" applyFont="1" applyBorder="1" applyAlignment="1">
      <alignment horizontal="center"/>
    </xf>
    <xf numFmtId="4" fontId="39" fillId="0" borderId="22" xfId="151" applyNumberFormat="1" applyFont="1" applyBorder="1"/>
    <xf numFmtId="4" fontId="39" fillId="0" borderId="23" xfId="151" applyNumberFormat="1" applyFont="1" applyBorder="1"/>
    <xf numFmtId="0" fontId="39" fillId="0" borderId="22" xfId="151" applyFont="1" applyBorder="1" applyAlignment="1">
      <alignment horizontal="center"/>
    </xf>
    <xf numFmtId="0" fontId="39" fillId="0" borderId="21" xfId="151" quotePrefix="1" applyFont="1" applyBorder="1" applyAlignment="1">
      <alignment horizontal="right" vertical="top"/>
    </xf>
    <xf numFmtId="0" fontId="39" fillId="0" borderId="24" xfId="151" quotePrefix="1" applyFont="1" applyBorder="1" applyAlignment="1">
      <alignment horizontal="right" vertical="top"/>
    </xf>
    <xf numFmtId="0" fontId="39" fillId="0" borderId="25" xfId="151" applyFont="1" applyBorder="1" applyAlignment="1">
      <alignment horizontal="left"/>
    </xf>
    <xf numFmtId="2" fontId="39" fillId="0" borderId="25" xfId="151" applyNumberFormat="1" applyFont="1" applyBorder="1"/>
    <xf numFmtId="0" fontId="39" fillId="0" borderId="25" xfId="151" quotePrefix="1" applyFont="1" applyBorder="1" applyAlignment="1">
      <alignment horizontal="center"/>
    </xf>
    <xf numFmtId="4" fontId="39" fillId="0" borderId="25" xfId="151" applyNumberFormat="1" applyFont="1" applyBorder="1"/>
    <xf numFmtId="4" fontId="39" fillId="0" borderId="26" xfId="151" applyNumberFormat="1" applyFont="1" applyBorder="1"/>
    <xf numFmtId="1" fontId="39" fillId="22" borderId="17" xfId="151" applyNumberFormat="1" applyFont="1" applyFill="1" applyBorder="1" applyAlignment="1">
      <alignment horizontal="right" vertical="top"/>
    </xf>
    <xf numFmtId="0" fontId="38" fillId="21" borderId="19" xfId="4" applyFont="1" applyFill="1" applyBorder="1" applyAlignment="1">
      <alignment horizontal="center" vertical="top"/>
    </xf>
    <xf numFmtId="4" fontId="38" fillId="21" borderId="19" xfId="4" applyNumberFormat="1" applyFont="1" applyFill="1" applyBorder="1"/>
    <xf numFmtId="0" fontId="38" fillId="21" borderId="19" xfId="4" applyFont="1" applyFill="1" applyBorder="1" applyAlignment="1">
      <alignment horizontal="center"/>
    </xf>
    <xf numFmtId="4" fontId="38" fillId="21" borderId="19" xfId="4" applyNumberFormat="1" applyFont="1" applyFill="1" applyBorder="1" applyAlignment="1">
      <alignment horizontal="center"/>
    </xf>
    <xf numFmtId="176" fontId="38" fillId="21" borderId="19" xfId="4" applyNumberFormat="1" applyFont="1" applyFill="1" applyBorder="1" applyAlignment="1">
      <alignment horizontal="center"/>
    </xf>
    <xf numFmtId="0" fontId="40" fillId="0" borderId="27" xfId="4" applyFont="1" applyBorder="1" applyAlignment="1">
      <alignment horizontal="center" vertical="top"/>
    </xf>
    <xf numFmtId="0" fontId="39" fillId="0" borderId="28" xfId="4" applyFont="1" applyBorder="1" applyAlignment="1">
      <alignment vertical="top" wrapText="1"/>
    </xf>
    <xf numFmtId="0" fontId="39" fillId="0" borderId="28" xfId="4" applyFont="1" applyBorder="1" applyAlignment="1">
      <alignment vertical="top"/>
    </xf>
    <xf numFmtId="39" fontId="39" fillId="0" borderId="28" xfId="4" applyNumberFormat="1" applyFont="1" applyBorder="1" applyAlignment="1">
      <alignment vertical="top"/>
    </xf>
    <xf numFmtId="0" fontId="39" fillId="0" borderId="29" xfId="4" applyFont="1" applyBorder="1" applyAlignment="1">
      <alignment vertical="top"/>
    </xf>
    <xf numFmtId="164" fontId="39" fillId="0" borderId="29" xfId="150" applyFont="1" applyBorder="1" applyAlignment="1">
      <alignment vertical="top"/>
    </xf>
    <xf numFmtId="165" fontId="39" fillId="0" borderId="29" xfId="4" applyNumberFormat="1" applyFont="1" applyBorder="1" applyAlignment="1">
      <alignment vertical="top"/>
    </xf>
    <xf numFmtId="1" fontId="40" fillId="0" borderId="30" xfId="4" applyNumberFormat="1" applyFont="1" applyBorder="1" applyAlignment="1">
      <alignment horizontal="center" vertical="top"/>
    </xf>
    <xf numFmtId="1" fontId="40" fillId="0" borderId="31" xfId="4" applyNumberFormat="1" applyFont="1" applyBorder="1" applyAlignment="1">
      <alignment horizontal="center" vertical="top"/>
    </xf>
    <xf numFmtId="39" fontId="40" fillId="0" borderId="32" xfId="4" applyNumberFormat="1" applyFont="1" applyBorder="1"/>
    <xf numFmtId="39" fontId="38" fillId="0" borderId="33" xfId="4" applyNumberFormat="1" applyFont="1" applyBorder="1"/>
    <xf numFmtId="39" fontId="38" fillId="0" borderId="34" xfId="4" applyNumberFormat="1" applyFont="1" applyBorder="1"/>
    <xf numFmtId="164" fontId="0" fillId="0" borderId="0" xfId="150" applyFont="1"/>
    <xf numFmtId="164" fontId="38" fillId="22" borderId="14" xfId="150" applyFont="1" applyFill="1" applyBorder="1" applyAlignment="1" applyProtection="1">
      <alignment horizontal="center"/>
    </xf>
    <xf numFmtId="4" fontId="38" fillId="21" borderId="1" xfId="4" applyNumberFormat="1" applyFont="1" applyFill="1" applyBorder="1"/>
    <xf numFmtId="0" fontId="38" fillId="21" borderId="1" xfId="4" applyFont="1" applyFill="1" applyBorder="1" applyAlignment="1">
      <alignment horizontal="center"/>
    </xf>
    <xf numFmtId="4" fontId="38" fillId="21" borderId="1" xfId="4" applyNumberFormat="1" applyFont="1" applyFill="1" applyBorder="1" applyAlignment="1">
      <alignment horizontal="center"/>
    </xf>
    <xf numFmtId="176" fontId="38" fillId="21" borderId="1" xfId="4" applyNumberFormat="1" applyFont="1" applyFill="1" applyBorder="1" applyAlignment="1">
      <alignment horizontal="center"/>
    </xf>
    <xf numFmtId="0" fontId="41" fillId="0" borderId="27" xfId="4" applyFont="1" applyBorder="1" applyAlignment="1">
      <alignment horizontal="center" vertical="top"/>
    </xf>
    <xf numFmtId="0" fontId="41" fillId="0" borderId="28" xfId="4" applyFont="1" applyBorder="1" applyAlignment="1">
      <alignment horizontal="left" vertical="top" wrapText="1"/>
    </xf>
    <xf numFmtId="4" fontId="42" fillId="0" borderId="28" xfId="4" applyNumberFormat="1" applyFont="1" applyBorder="1"/>
    <xf numFmtId="0" fontId="42" fillId="0" borderId="28" xfId="4" applyFont="1" applyBorder="1" applyAlignment="1">
      <alignment horizontal="center"/>
    </xf>
    <xf numFmtId="4" fontId="42" fillId="0" borderId="29" xfId="4" applyNumberFormat="1" applyFont="1" applyBorder="1"/>
    <xf numFmtId="0" fontId="42" fillId="0" borderId="27" xfId="4" applyFont="1" applyBorder="1" applyAlignment="1">
      <alignment horizontal="center" vertical="top"/>
    </xf>
    <xf numFmtId="0" fontId="39" fillId="0" borderId="28" xfId="4" applyFont="1" applyBorder="1" applyAlignment="1">
      <alignment horizontal="left" vertical="top"/>
    </xf>
    <xf numFmtId="0" fontId="42" fillId="0" borderId="28" xfId="4" applyFont="1" applyBorder="1" applyAlignment="1">
      <alignment horizontal="left" vertical="top" wrapText="1"/>
    </xf>
    <xf numFmtId="0" fontId="41" fillId="0" borderId="27" xfId="4" quotePrefix="1" applyFont="1" applyBorder="1" applyAlignment="1">
      <alignment horizontal="center" vertical="top"/>
    </xf>
    <xf numFmtId="0" fontId="41" fillId="0" borderId="28" xfId="4" quotePrefix="1" applyFont="1" applyBorder="1" applyAlignment="1">
      <alignment horizontal="left" vertical="top"/>
    </xf>
    <xf numFmtId="0" fontId="41" fillId="0" borderId="28" xfId="4" applyFont="1" applyBorder="1" applyAlignment="1">
      <alignment horizontal="left"/>
    </xf>
    <xf numFmtId="4" fontId="41" fillId="0" borderId="28" xfId="4" quotePrefix="1" applyNumberFormat="1" applyFont="1" applyBorder="1"/>
    <xf numFmtId="0" fontId="41" fillId="0" borderId="28" xfId="4" quotePrefix="1" applyFont="1" applyBorder="1" applyAlignment="1">
      <alignment horizontal="center"/>
    </xf>
    <xf numFmtId="4" fontId="41" fillId="0" borderId="29" xfId="4" applyNumberFormat="1" applyFont="1" applyBorder="1"/>
    <xf numFmtId="1" fontId="38" fillId="21" borderId="19" xfId="4" applyNumberFormat="1" applyFont="1" applyFill="1" applyBorder="1" applyAlignment="1">
      <alignment horizontal="center" vertical="top"/>
    </xf>
    <xf numFmtId="0" fontId="38" fillId="23" borderId="1" xfId="151" applyFont="1" applyFill="1" applyBorder="1" applyAlignment="1">
      <alignment horizontal="center"/>
    </xf>
    <xf numFmtId="1" fontId="38" fillId="21" borderId="35" xfId="151" applyNumberFormat="1" applyFont="1" applyFill="1" applyBorder="1" applyAlignment="1">
      <alignment horizontal="center" vertical="top"/>
    </xf>
    <xf numFmtId="2" fontId="7" fillId="4" borderId="1" xfId="0" applyNumberFormat="1" applyFont="1" applyFill="1" applyBorder="1" applyAlignment="1">
      <alignment horizontal="center"/>
    </xf>
    <xf numFmtId="39" fontId="43" fillId="4" borderId="1" xfId="0" applyNumberFormat="1" applyFont="1" applyFill="1" applyBorder="1"/>
    <xf numFmtId="166" fontId="43" fillId="4" borderId="1" xfId="112" applyNumberFormat="1" applyFont="1" applyFill="1" applyBorder="1" applyAlignment="1" applyProtection="1">
      <alignment horizontal="center"/>
    </xf>
    <xf numFmtId="166" fontId="43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44" fillId="4" borderId="1" xfId="0" applyNumberFormat="1" applyFont="1" applyFill="1" applyBorder="1"/>
    <xf numFmtId="166" fontId="8" fillId="4" borderId="1" xfId="0" applyNumberFormat="1" applyFont="1" applyFill="1" applyBorder="1" applyAlignment="1">
      <alignment horizontal="center"/>
    </xf>
    <xf numFmtId="166" fontId="44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/>
    <xf numFmtId="0" fontId="43" fillId="4" borderId="1" xfId="0" applyFont="1" applyFill="1" applyBorder="1"/>
    <xf numFmtId="166" fontId="43" fillId="4" borderId="1" xfId="112" applyNumberFormat="1" applyFont="1" applyFill="1" applyBorder="1" applyAlignment="1">
      <alignment horizontal="center"/>
    </xf>
    <xf numFmtId="39" fontId="38" fillId="22" borderId="15" xfId="151" applyNumberFormat="1" applyFont="1" applyFill="1" applyBorder="1" applyAlignment="1">
      <alignment horizontal="center"/>
    </xf>
    <xf numFmtId="166" fontId="44" fillId="0" borderId="1" xfId="112" applyNumberFormat="1" applyFont="1" applyFill="1" applyBorder="1" applyAlignment="1" applyProtection="1">
      <alignment horizontal="center"/>
    </xf>
    <xf numFmtId="166" fontId="8" fillId="0" borderId="1" xfId="112" applyNumberFormat="1" applyFont="1" applyFill="1" applyBorder="1" applyAlignment="1" applyProtection="1">
      <alignment horizontal="center"/>
    </xf>
    <xf numFmtId="0" fontId="38" fillId="20" borderId="2" xfId="4" applyFont="1" applyFill="1" applyBorder="1"/>
    <xf numFmtId="4" fontId="39" fillId="20" borderId="2" xfId="4" applyNumberFormat="1" applyFont="1" applyFill="1" applyBorder="1" applyAlignment="1">
      <alignment horizontal="center"/>
    </xf>
    <xf numFmtId="0" fontId="39" fillId="20" borderId="2" xfId="4" applyFont="1" applyFill="1" applyBorder="1" applyAlignment="1">
      <alignment horizontal="center"/>
    </xf>
    <xf numFmtId="4" fontId="38" fillId="20" borderId="2" xfId="4" applyNumberFormat="1" applyFont="1" applyFill="1" applyBorder="1" applyAlignment="1">
      <alignment horizontal="center"/>
    </xf>
    <xf numFmtId="4" fontId="7" fillId="0" borderId="0" xfId="0" applyNumberFormat="1" applyFont="1" applyAlignment="1">
      <alignment wrapText="1"/>
    </xf>
    <xf numFmtId="0" fontId="40" fillId="20" borderId="0" xfId="151" quotePrefix="1" applyFont="1" applyFill="1" applyAlignment="1">
      <alignment horizontal="right" vertical="top"/>
    </xf>
    <xf numFmtId="0" fontId="40" fillId="20" borderId="0" xfId="151" applyFont="1" applyFill="1" applyAlignment="1">
      <alignment horizontal="left"/>
    </xf>
    <xf numFmtId="0" fontId="39" fillId="0" borderId="0" xfId="151" applyFont="1" applyAlignment="1">
      <alignment horizontal="center"/>
    </xf>
    <xf numFmtId="10" fontId="4" fillId="2" borderId="1" xfId="0" applyNumberFormat="1" applyFont="1" applyFill="1" applyBorder="1" applyAlignment="1">
      <alignment horizontal="right"/>
    </xf>
    <xf numFmtId="0" fontId="8" fillId="24" borderId="37" xfId="0" applyFont="1" applyFill="1" applyBorder="1" applyAlignment="1">
      <alignment horizontal="center" wrapText="1"/>
    </xf>
    <xf numFmtId="175" fontId="7" fillId="26" borderId="38" xfId="0" applyNumberFormat="1" applyFont="1" applyFill="1" applyBorder="1" applyAlignment="1">
      <alignment horizontal="center"/>
    </xf>
    <xf numFmtId="2" fontId="5" fillId="0" borderId="39" xfId="0" applyNumberFormat="1" applyFont="1" applyBorder="1" applyAlignment="1">
      <alignment horizontal="center" vertical="top"/>
    </xf>
    <xf numFmtId="0" fontId="10" fillId="0" borderId="40" xfId="0" applyFont="1" applyBorder="1" applyAlignment="1">
      <alignment horizontal="left" wrapText="1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2" fontId="8" fillId="0" borderId="42" xfId="0" applyNumberFormat="1" applyFont="1" applyBorder="1" applyAlignment="1">
      <alignment horizontal="center" vertical="top" wrapText="1"/>
    </xf>
    <xf numFmtId="0" fontId="8" fillId="24" borderId="38" xfId="0" applyFont="1" applyFill="1" applyBorder="1" applyAlignment="1">
      <alignment horizontal="center" wrapText="1"/>
    </xf>
    <xf numFmtId="0" fontId="8" fillId="24" borderId="44" xfId="0" applyFont="1" applyFill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168" fontId="10" fillId="0" borderId="45" xfId="0" applyNumberFormat="1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4" fontId="5" fillId="0" borderId="41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 wrapText="1"/>
    </xf>
    <xf numFmtId="4" fontId="9" fillId="0" borderId="46" xfId="0" applyNumberFormat="1" applyFont="1" applyBorder="1" applyAlignment="1">
      <alignment horizontal="center" vertical="center"/>
    </xf>
    <xf numFmtId="166" fontId="4" fillId="0" borderId="46" xfId="112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36" xfId="0" applyNumberFormat="1" applyFont="1" applyBorder="1" applyAlignment="1">
      <alignment horizontal="center" vertical="top" wrapText="1"/>
    </xf>
    <xf numFmtId="164" fontId="0" fillId="0" borderId="0" xfId="150" applyFont="1" applyFill="1" applyBorder="1"/>
    <xf numFmtId="175" fontId="7" fillId="26" borderId="36" xfId="0" applyNumberFormat="1" applyFont="1" applyFill="1" applyBorder="1" applyAlignment="1">
      <alignment horizontal="center"/>
    </xf>
    <xf numFmtId="175" fontId="7" fillId="27" borderId="36" xfId="0" applyNumberFormat="1" applyFont="1" applyFill="1" applyBorder="1" applyAlignment="1">
      <alignment horizontal="center"/>
    </xf>
    <xf numFmtId="4" fontId="4" fillId="0" borderId="46" xfId="0" applyNumberFormat="1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4" fontId="4" fillId="4" borderId="46" xfId="0" applyNumberFormat="1" applyFont="1" applyFill="1" applyBorder="1" applyAlignment="1">
      <alignment horizontal="center"/>
    </xf>
    <xf numFmtId="4" fontId="4" fillId="0" borderId="50" xfId="0" applyNumberFormat="1" applyFont="1" applyBorder="1" applyAlignment="1">
      <alignment horizontal="center"/>
    </xf>
    <xf numFmtId="4" fontId="3" fillId="27" borderId="36" xfId="0" applyNumberFormat="1" applyFont="1" applyFill="1" applyBorder="1" applyAlignment="1">
      <alignment horizontal="center"/>
    </xf>
    <xf numFmtId="39" fontId="32" fillId="0" borderId="51" xfId="144" applyFont="1" applyBorder="1" applyAlignment="1">
      <alignment horizontal="center"/>
    </xf>
    <xf numFmtId="39" fontId="32" fillId="0" borderId="52" xfId="144" applyFont="1" applyBorder="1" applyAlignment="1">
      <alignment horizontal="center" vertical="top"/>
    </xf>
    <xf numFmtId="39" fontId="32" fillId="0" borderId="52" xfId="144" applyFont="1" applyBorder="1" applyAlignment="1">
      <alignment horizontal="right"/>
    </xf>
    <xf numFmtId="39" fontId="32" fillId="0" borderId="52" xfId="144" applyFont="1" applyBorder="1" applyAlignment="1">
      <alignment horizontal="center"/>
    </xf>
    <xf numFmtId="4" fontId="9" fillId="0" borderId="52" xfId="0" applyNumberFormat="1" applyFont="1" applyBorder="1" applyAlignment="1">
      <alignment horizontal="right" vertical="center"/>
    </xf>
    <xf numFmtId="4" fontId="9" fillId="0" borderId="50" xfId="0" applyNumberFormat="1" applyFont="1" applyBorder="1" applyAlignment="1">
      <alignment horizontal="center" vertical="center"/>
    </xf>
    <xf numFmtId="168" fontId="10" fillId="0" borderId="53" xfId="0" applyNumberFormat="1" applyFont="1" applyBorder="1" applyAlignment="1">
      <alignment horizontal="center" vertical="top"/>
    </xf>
    <xf numFmtId="0" fontId="10" fillId="2" borderId="19" xfId="0" applyFont="1" applyFill="1" applyBorder="1" applyAlignment="1">
      <alignment horizontal="left" vertical="top"/>
    </xf>
    <xf numFmtId="166" fontId="4" fillId="2" borderId="19" xfId="112" applyNumberFormat="1" applyFont="1" applyFill="1" applyBorder="1" applyAlignment="1">
      <alignment horizontal="right"/>
    </xf>
    <xf numFmtId="166" fontId="4" fillId="2" borderId="19" xfId="0" applyNumberFormat="1" applyFont="1" applyFill="1" applyBorder="1" applyAlignment="1">
      <alignment horizontal="center"/>
    </xf>
    <xf numFmtId="166" fontId="4" fillId="0" borderId="54" xfId="112" applyNumberFormat="1" applyFont="1" applyFill="1" applyBorder="1" applyAlignment="1">
      <alignment horizontal="center"/>
    </xf>
    <xf numFmtId="0" fontId="11" fillId="25" borderId="55" xfId="0" applyFont="1" applyFill="1" applyBorder="1" applyAlignment="1">
      <alignment horizontal="center" vertical="top"/>
    </xf>
    <xf numFmtId="0" fontId="11" fillId="25" borderId="56" xfId="0" applyFont="1" applyFill="1" applyBorder="1" applyAlignment="1">
      <alignment horizontal="center" vertical="top"/>
    </xf>
    <xf numFmtId="0" fontId="11" fillId="25" borderId="57" xfId="0" applyFont="1" applyFill="1" applyBorder="1" applyAlignment="1">
      <alignment horizontal="center" vertical="top"/>
    </xf>
    <xf numFmtId="175" fontId="2" fillId="0" borderId="51" xfId="144" applyNumberFormat="1" applyFont="1" applyBorder="1" applyAlignment="1">
      <alignment horizontal="center" vertical="top"/>
    </xf>
    <xf numFmtId="39" fontId="2" fillId="0" borderId="52" xfId="144" applyFont="1" applyBorder="1" applyAlignment="1">
      <alignment vertical="top" wrapText="1"/>
    </xf>
    <xf numFmtId="39" fontId="2" fillId="0" borderId="52" xfId="144" applyFont="1" applyBorder="1" applyAlignment="1">
      <alignment horizontal="right"/>
    </xf>
    <xf numFmtId="39" fontId="2" fillId="0" borderId="52" xfId="144" applyFont="1" applyBorder="1" applyAlignment="1">
      <alignment horizontal="center"/>
    </xf>
    <xf numFmtId="166" fontId="4" fillId="0" borderId="50" xfId="112" applyNumberFormat="1" applyFont="1" applyFill="1" applyBorder="1" applyAlignment="1">
      <alignment horizontal="center"/>
    </xf>
    <xf numFmtId="168" fontId="10" fillId="0" borderId="58" xfId="0" applyNumberFormat="1" applyFont="1" applyBorder="1" applyAlignment="1">
      <alignment horizontal="center" vertical="top"/>
    </xf>
    <xf numFmtId="0" fontId="10" fillId="0" borderId="59" xfId="0" applyFont="1" applyBorder="1" applyAlignment="1">
      <alignment horizontal="left" vertical="top" wrapText="1"/>
    </xf>
    <xf numFmtId="0" fontId="10" fillId="0" borderId="59" xfId="0" applyFont="1" applyBorder="1" applyAlignment="1">
      <alignment horizontal="center" wrapText="1"/>
    </xf>
    <xf numFmtId="166" fontId="4" fillId="2" borderId="59" xfId="112" applyNumberFormat="1" applyFont="1" applyFill="1" applyBorder="1" applyAlignment="1">
      <alignment horizontal="right"/>
    </xf>
    <xf numFmtId="166" fontId="4" fillId="0" borderId="60" xfId="112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right" wrapText="1"/>
    </xf>
    <xf numFmtId="0" fontId="10" fillId="0" borderId="19" xfId="0" applyFont="1" applyBorder="1" applyAlignment="1">
      <alignment horizontal="center" wrapText="1"/>
    </xf>
    <xf numFmtId="0" fontId="4" fillId="0" borderId="51" xfId="0" applyFont="1" applyBorder="1" applyAlignment="1">
      <alignment horizontal="center" vertical="top"/>
    </xf>
    <xf numFmtId="0" fontId="11" fillId="0" borderId="52" xfId="0" applyFont="1" applyBorder="1"/>
    <xf numFmtId="10" fontId="4" fillId="0" borderId="52" xfId="0" applyNumberFormat="1" applyFont="1" applyBorder="1" applyAlignment="1">
      <alignment horizontal="right"/>
    </xf>
    <xf numFmtId="4" fontId="4" fillId="0" borderId="52" xfId="0" applyNumberFormat="1" applyFont="1" applyBorder="1" applyAlignment="1">
      <alignment horizontal="right"/>
    </xf>
    <xf numFmtId="4" fontId="3" fillId="27" borderId="56" xfId="0" applyNumberFormat="1" applyFont="1" applyFill="1" applyBorder="1" applyAlignment="1">
      <alignment horizontal="right"/>
    </xf>
    <xf numFmtId="4" fontId="3" fillId="27" borderId="57" xfId="0" applyNumberFormat="1" applyFont="1" applyFill="1" applyBorder="1" applyAlignment="1">
      <alignment horizontal="right"/>
    </xf>
    <xf numFmtId="168" fontId="10" fillId="0" borderId="51" xfId="0" applyNumberFormat="1" applyFont="1" applyBorder="1" applyAlignment="1">
      <alignment horizontal="center" vertical="top"/>
    </xf>
    <xf numFmtId="0" fontId="10" fillId="0" borderId="52" xfId="0" applyFont="1" applyBorder="1" applyAlignment="1">
      <alignment horizontal="left" vertical="top"/>
    </xf>
    <xf numFmtId="166" fontId="4" fillId="0" borderId="52" xfId="112" applyNumberFormat="1" applyFont="1" applyFill="1" applyBorder="1" applyAlignment="1">
      <alignment horizontal="right"/>
    </xf>
    <xf numFmtId="166" fontId="4" fillId="2" borderId="52" xfId="0" applyNumberFormat="1" applyFont="1" applyFill="1" applyBorder="1" applyAlignment="1">
      <alignment horizontal="center"/>
    </xf>
    <xf numFmtId="166" fontId="4" fillId="2" borderId="52" xfId="112" applyNumberFormat="1" applyFont="1" applyFill="1" applyBorder="1" applyAlignment="1">
      <alignment horizontal="right"/>
    </xf>
    <xf numFmtId="0" fontId="4" fillId="0" borderId="53" xfId="0" applyFont="1" applyBorder="1" applyAlignment="1">
      <alignment horizontal="center" vertical="top"/>
    </xf>
    <xf numFmtId="0" fontId="10" fillId="0" borderId="19" xfId="0" applyFont="1" applyBorder="1" applyAlignment="1">
      <alignment horizontal="left"/>
    </xf>
    <xf numFmtId="4" fontId="4" fillId="0" borderId="19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8" fillId="0" borderId="42" xfId="0" applyFont="1" applyBorder="1" applyAlignment="1">
      <alignment horizontal="center" vertical="top"/>
    </xf>
    <xf numFmtId="0" fontId="8" fillId="0" borderId="4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top"/>
    </xf>
    <xf numFmtId="0" fontId="10" fillId="0" borderId="19" xfId="0" applyFont="1" applyBorder="1" applyAlignment="1">
      <alignment horizontal="left" vertical="top"/>
    </xf>
    <xf numFmtId="166" fontId="4" fillId="0" borderId="19" xfId="112" applyNumberFormat="1" applyFont="1" applyFill="1" applyBorder="1" applyAlignment="1">
      <alignment horizontal="right"/>
    </xf>
    <xf numFmtId="0" fontId="4" fillId="4" borderId="51" xfId="0" applyFont="1" applyFill="1" applyBorder="1" applyAlignment="1">
      <alignment horizontal="center" vertical="top" wrapText="1"/>
    </xf>
    <xf numFmtId="0" fontId="35" fillId="4" borderId="52" xfId="0" applyFont="1" applyFill="1" applyBorder="1" applyAlignment="1">
      <alignment horizontal="center"/>
    </xf>
    <xf numFmtId="4" fontId="4" fillId="4" borderId="52" xfId="0" applyNumberFormat="1" applyFont="1" applyFill="1" applyBorder="1" applyAlignment="1">
      <alignment horizontal="right" wrapText="1"/>
    </xf>
    <xf numFmtId="0" fontId="34" fillId="4" borderId="52" xfId="0" applyFont="1" applyFill="1" applyBorder="1" applyAlignment="1">
      <alignment horizontal="center"/>
    </xf>
    <xf numFmtId="4" fontId="34" fillId="4" borderId="52" xfId="0" applyNumberFormat="1" applyFont="1" applyFill="1" applyBorder="1" applyAlignment="1">
      <alignment horizontal="center"/>
    </xf>
    <xf numFmtId="164" fontId="11" fillId="25" borderId="56" xfId="150" applyFont="1" applyFill="1" applyBorder="1" applyAlignment="1">
      <alignment horizontal="center" vertical="top"/>
    </xf>
    <xf numFmtId="164" fontId="11" fillId="25" borderId="57" xfId="15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4" fontId="3" fillId="27" borderId="5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8" fillId="0" borderId="42" xfId="0" applyFont="1" applyBorder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4" fontId="8" fillId="0" borderId="43" xfId="0" applyNumberFormat="1" applyFont="1" applyBorder="1" applyAlignment="1">
      <alignment horizontal="center"/>
    </xf>
    <xf numFmtId="0" fontId="8" fillId="0" borderId="4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4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/>
    </xf>
    <xf numFmtId="0" fontId="3" fillId="27" borderId="61" xfId="0" applyFont="1" applyFill="1" applyBorder="1" applyAlignment="1">
      <alignment horizontal="center"/>
    </xf>
    <xf numFmtId="0" fontId="3" fillId="27" borderId="63" xfId="0" applyFont="1" applyFill="1" applyBorder="1" applyAlignment="1">
      <alignment horizontal="center"/>
    </xf>
    <xf numFmtId="0" fontId="3" fillId="27" borderId="64" xfId="0" applyFont="1" applyFill="1" applyBorder="1" applyAlignment="1">
      <alignment horizontal="center"/>
    </xf>
    <xf numFmtId="4" fontId="3" fillId="27" borderId="61" xfId="0" applyNumberFormat="1" applyFont="1" applyFill="1" applyBorder="1" applyAlignment="1">
      <alignment horizontal="center"/>
    </xf>
    <xf numFmtId="4" fontId="3" fillId="27" borderId="62" xfId="0" applyNumberFormat="1" applyFont="1" applyFill="1" applyBorder="1" applyAlignment="1">
      <alignment horizontal="center"/>
    </xf>
    <xf numFmtId="39" fontId="38" fillId="22" borderId="17" xfId="151" applyNumberFormat="1" applyFont="1" applyFill="1" applyBorder="1" applyAlignment="1">
      <alignment horizontal="center"/>
    </xf>
    <xf numFmtId="39" fontId="38" fillId="22" borderId="14" xfId="151" applyNumberFormat="1" applyFont="1" applyFill="1" applyBorder="1" applyAlignment="1">
      <alignment horizontal="center"/>
    </xf>
    <xf numFmtId="0" fontId="38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4</xdr:row>
      <xdr:rowOff>118382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view="pageBreakPreview" zoomScale="85" zoomScaleNormal="85" zoomScaleSheetLayoutView="85" workbookViewId="0">
      <selection activeCell="E28" sqref="E28:E32"/>
    </sheetView>
  </sheetViews>
  <sheetFormatPr baseColWidth="10" defaultColWidth="11.42578125" defaultRowHeight="15" x14ac:dyDescent="0.25"/>
  <cols>
    <col min="1" max="1" width="7" style="7" customWidth="1"/>
    <col min="2" max="2" width="53.7109375" style="4" customWidth="1"/>
    <col min="3" max="3" width="9.42578125" style="5" customWidth="1"/>
    <col min="4" max="4" width="8.7109375" style="3" customWidth="1"/>
    <col min="5" max="5" width="15" style="5" customWidth="1"/>
    <col min="6" max="6" width="18.5703125" style="173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56"/>
      <c r="B1" s="157"/>
      <c r="C1" s="158"/>
      <c r="D1" s="159"/>
      <c r="E1" s="158"/>
      <c r="F1" s="169"/>
    </row>
    <row r="2" spans="1:31" ht="18.75" x14ac:dyDescent="0.3">
      <c r="A2" s="258" t="s">
        <v>23</v>
      </c>
      <c r="B2" s="259"/>
      <c r="C2" s="259"/>
      <c r="D2" s="259"/>
      <c r="E2" s="259"/>
      <c r="F2" s="260"/>
    </row>
    <row r="3" spans="1:31" ht="18.75" x14ac:dyDescent="0.3">
      <c r="A3" s="261" t="s">
        <v>24</v>
      </c>
      <c r="B3" s="262"/>
      <c r="C3" s="262"/>
      <c r="D3" s="262"/>
      <c r="E3" s="262"/>
      <c r="F3" s="263"/>
    </row>
    <row r="4" spans="1:31" ht="15.75" x14ac:dyDescent="0.25">
      <c r="A4" s="264" t="s">
        <v>21</v>
      </c>
      <c r="B4" s="265"/>
      <c r="C4" s="265"/>
      <c r="D4" s="265"/>
      <c r="E4" s="265"/>
      <c r="F4" s="266"/>
    </row>
    <row r="5" spans="1:31" ht="16.5" thickBot="1" x14ac:dyDescent="0.3">
      <c r="A5" s="247" t="s">
        <v>153</v>
      </c>
      <c r="B5" s="248"/>
      <c r="C5" s="248"/>
      <c r="D5" s="248"/>
      <c r="E5" s="248"/>
      <c r="F5" s="249"/>
    </row>
    <row r="6" spans="1:31" ht="16.5" thickBot="1" x14ac:dyDescent="0.3">
      <c r="A6" s="270" t="s">
        <v>159</v>
      </c>
      <c r="B6" s="271"/>
      <c r="C6" s="271"/>
      <c r="D6" s="272" t="s">
        <v>128</v>
      </c>
      <c r="E6" s="273"/>
      <c r="F6" s="174">
        <v>2800000.0040546781</v>
      </c>
      <c r="G6" s="175"/>
    </row>
    <row r="7" spans="1:31" ht="16.5" thickBot="1" x14ac:dyDescent="0.3">
      <c r="A7" s="267" t="s">
        <v>154</v>
      </c>
      <c r="B7" s="268"/>
      <c r="C7" s="268"/>
      <c r="D7" s="268"/>
      <c r="E7" s="268"/>
      <c r="F7" s="269"/>
    </row>
    <row r="8" spans="1:31" ht="15.75" thickBot="1" x14ac:dyDescent="0.3">
      <c r="A8" s="160"/>
      <c r="B8" s="10"/>
      <c r="C8" s="6"/>
      <c r="D8" s="2"/>
      <c r="E8" s="149"/>
      <c r="F8" s="170" t="s">
        <v>158</v>
      </c>
    </row>
    <row r="9" spans="1:31" s="1" customFormat="1" ht="15.75" thickBot="1" x14ac:dyDescent="0.3">
      <c r="A9" s="161" t="s">
        <v>9</v>
      </c>
      <c r="B9" s="154" t="s">
        <v>0</v>
      </c>
      <c r="C9" s="154" t="s">
        <v>2</v>
      </c>
      <c r="D9" s="154" t="s">
        <v>1</v>
      </c>
      <c r="E9" s="154" t="s">
        <v>10</v>
      </c>
      <c r="F9" s="162" t="s">
        <v>11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25">
      <c r="A10" s="163"/>
      <c r="B10" s="14"/>
      <c r="C10" s="15"/>
      <c r="D10" s="16"/>
      <c r="E10" s="15"/>
      <c r="F10" s="171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" customFormat="1" ht="15.75" thickBot="1" x14ac:dyDescent="0.3">
      <c r="A11"/>
      <c r="B11"/>
      <c r="C11"/>
      <c r="D11" s="24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31" s="1" customFormat="1" ht="15.75" thickBot="1" x14ac:dyDescent="0.3">
      <c r="A12" s="196">
        <v>1</v>
      </c>
      <c r="B12" s="197" t="s">
        <v>22</v>
      </c>
      <c r="C12" s="197"/>
      <c r="D12" s="197"/>
      <c r="E12" s="197"/>
      <c r="F12" s="198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31" s="1" customFormat="1" ht="15.75" x14ac:dyDescent="0.25">
      <c r="A13" s="191">
        <v>1.1000000000000001</v>
      </c>
      <c r="B13" s="192" t="s">
        <v>42</v>
      </c>
      <c r="C13" s="193">
        <v>1</v>
      </c>
      <c r="D13" s="194" t="s">
        <v>16</v>
      </c>
      <c r="E13" s="193"/>
      <c r="F13" s="195">
        <f>C13*E13</f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31" s="1" customFormat="1" ht="15.75" x14ac:dyDescent="0.25">
      <c r="A14" s="191">
        <v>1.2</v>
      </c>
      <c r="B14" s="192" t="s">
        <v>157</v>
      </c>
      <c r="C14" s="193">
        <v>1</v>
      </c>
      <c r="D14" s="194" t="s">
        <v>16</v>
      </c>
      <c r="E14" s="193"/>
      <c r="F14" s="195">
        <f>C14*E14</f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31" s="1" customFormat="1" ht="15.75" x14ac:dyDescent="0.25">
      <c r="A15" s="164">
        <v>1.3</v>
      </c>
      <c r="B15" s="19" t="s">
        <v>144</v>
      </c>
      <c r="C15" s="20">
        <v>1</v>
      </c>
      <c r="D15" s="18" t="s">
        <v>16</v>
      </c>
      <c r="E15" s="17"/>
      <c r="F15" s="172">
        <f>C15*E15</f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31" s="1" customFormat="1" ht="15.75" x14ac:dyDescent="0.25">
      <c r="A16" s="165"/>
      <c r="B16" s="13" t="s">
        <v>26</v>
      </c>
      <c r="C16" s="22">
        <v>1</v>
      </c>
      <c r="D16" s="243" t="s">
        <v>16</v>
      </c>
      <c r="E16" s="22"/>
      <c r="F16" s="178">
        <f>E16</f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1" customFormat="1" ht="16.5" thickBot="1" x14ac:dyDescent="0.3">
      <c r="A17" s="165"/>
      <c r="B17" s="13" t="s">
        <v>155</v>
      </c>
      <c r="C17" s="22">
        <v>2</v>
      </c>
      <c r="D17" s="243" t="s">
        <v>156</v>
      </c>
      <c r="E17" s="22"/>
      <c r="F17" s="178">
        <f>E17*C17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1" customFormat="1" ht="15.75" thickBot="1" x14ac:dyDescent="0.3">
      <c r="A18" s="155"/>
      <c r="B18" s="155" t="s">
        <v>36</v>
      </c>
      <c r="C18" s="155"/>
      <c r="D18" s="155"/>
      <c r="E18" s="155"/>
      <c r="F18" s="176">
        <f>SUM(F13:F17)</f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1" customFormat="1" ht="15.75" thickBot="1" x14ac:dyDescent="0.3">
      <c r="A19" s="185"/>
      <c r="B19" s="186"/>
      <c r="C19" s="187"/>
      <c r="D19" s="188"/>
      <c r="E19" s="189"/>
      <c r="F19" s="19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1" customFormat="1" ht="15.75" thickBot="1" x14ac:dyDescent="0.3">
      <c r="A20" s="196">
        <v>2</v>
      </c>
      <c r="B20" s="197" t="s">
        <v>28</v>
      </c>
      <c r="C20" s="197"/>
      <c r="D20" s="197"/>
      <c r="E20" s="197"/>
      <c r="F20" s="198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1" customFormat="1" ht="15.75" x14ac:dyDescent="0.25">
      <c r="A21" s="191">
        <v>2.1</v>
      </c>
      <c r="B21" s="232" t="s">
        <v>33</v>
      </c>
      <c r="C21" s="233">
        <f>C28*1.45*0.2</f>
        <v>301.79612816000002</v>
      </c>
      <c r="D21" s="194" t="s">
        <v>15</v>
      </c>
      <c r="E21" s="193"/>
      <c r="F21" s="195">
        <f t="shared" ref="F21:F32" si="0">C21*E21</f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" customFormat="1" ht="30" x14ac:dyDescent="0.25">
      <c r="A22" s="164">
        <v>2.2000000000000002</v>
      </c>
      <c r="B22" s="13" t="s">
        <v>32</v>
      </c>
      <c r="C22" s="20">
        <f>C21*0.2</f>
        <v>60.359225632000005</v>
      </c>
      <c r="D22" s="18" t="s">
        <v>15</v>
      </c>
      <c r="E22" s="17"/>
      <c r="F22" s="172">
        <f t="shared" si="0"/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" customFormat="1" ht="15.75" x14ac:dyDescent="0.25">
      <c r="A23" s="164">
        <v>2.2999999999999998</v>
      </c>
      <c r="B23" s="13" t="s">
        <v>34</v>
      </c>
      <c r="C23" s="11">
        <f>1150*0.2*0.45*0.15</f>
        <v>15.524999999999999</v>
      </c>
      <c r="D23" s="12" t="s">
        <v>15</v>
      </c>
      <c r="E23" s="17"/>
      <c r="F23" s="172">
        <f t="shared" si="0"/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1" customFormat="1" ht="16.5" thickBot="1" x14ac:dyDescent="0.3">
      <c r="A24" s="164">
        <v>2.4</v>
      </c>
      <c r="B24" s="19" t="s">
        <v>29</v>
      </c>
      <c r="C24" s="20">
        <f>(C21*1.21)</f>
        <v>365.17331507360001</v>
      </c>
      <c r="D24" s="18" t="s">
        <v>15</v>
      </c>
      <c r="E24" s="17"/>
      <c r="F24" s="172">
        <f>C24*E24</f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1" customFormat="1" ht="15.75" thickBot="1" x14ac:dyDescent="0.3">
      <c r="A25" s="155"/>
      <c r="B25" s="155" t="s">
        <v>37</v>
      </c>
      <c r="C25" s="155"/>
      <c r="D25" s="155"/>
      <c r="E25" s="155"/>
      <c r="F25" s="176">
        <f>SUM(F21:F24)</f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1" customFormat="1" ht="16.5" thickBot="1" x14ac:dyDescent="0.3">
      <c r="A26" s="199"/>
      <c r="B26" s="200"/>
      <c r="C26" s="201"/>
      <c r="D26" s="202"/>
      <c r="E26" s="189"/>
      <c r="F26" s="20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1" customFormat="1" ht="15.75" thickBot="1" x14ac:dyDescent="0.3">
      <c r="A27" s="196">
        <v>3</v>
      </c>
      <c r="B27" s="197" t="s">
        <v>39</v>
      </c>
      <c r="C27" s="197"/>
      <c r="D27" s="197"/>
      <c r="E27" s="197"/>
      <c r="F27" s="19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ht="30" x14ac:dyDescent="0.25">
      <c r="A28" s="191">
        <v>3.1</v>
      </c>
      <c r="B28" s="209" t="s">
        <v>30</v>
      </c>
      <c r="C28" s="210">
        <v>1040.6763040000001</v>
      </c>
      <c r="D28" s="211" t="s">
        <v>145</v>
      </c>
      <c r="E28" s="193"/>
      <c r="F28" s="195">
        <f t="shared" si="0"/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1" customFormat="1" ht="30.75" thickBot="1" x14ac:dyDescent="0.3">
      <c r="A29" s="204">
        <v>3.2</v>
      </c>
      <c r="B29" s="205" t="s">
        <v>31</v>
      </c>
      <c r="C29" s="210">
        <f>C28</f>
        <v>1040.6763040000001</v>
      </c>
      <c r="D29" s="206" t="s">
        <v>8</v>
      </c>
      <c r="E29" s="207"/>
      <c r="F29" s="208">
        <f t="shared" si="0"/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1" customFormat="1" ht="15.75" thickBot="1" x14ac:dyDescent="0.3">
      <c r="A30" s="155"/>
      <c r="B30" s="155" t="s">
        <v>38</v>
      </c>
      <c r="C30" s="155"/>
      <c r="D30" s="155"/>
      <c r="E30" s="155"/>
      <c r="F30" s="176">
        <f>SUM(F28:F29)</f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6.5" thickBot="1" x14ac:dyDescent="0.3">
      <c r="A31" s="234"/>
      <c r="B31" s="235"/>
      <c r="C31" s="236"/>
      <c r="D31" s="237"/>
      <c r="E31" s="238"/>
      <c r="F31" s="203"/>
    </row>
    <row r="32" spans="1:24" ht="15.75" thickBot="1" x14ac:dyDescent="0.3">
      <c r="A32" s="196">
        <v>4</v>
      </c>
      <c r="B32" s="197" t="s">
        <v>27</v>
      </c>
      <c r="C32" s="197">
        <v>1</v>
      </c>
      <c r="D32" s="197" t="s">
        <v>16</v>
      </c>
      <c r="E32" s="239"/>
      <c r="F32" s="240">
        <f t="shared" si="0"/>
        <v>0</v>
      </c>
    </row>
    <row r="33" spans="1:6" ht="15.75" thickBot="1" x14ac:dyDescent="0.3">
      <c r="A33" s="155"/>
      <c r="B33" s="155" t="s">
        <v>40</v>
      </c>
      <c r="C33" s="155"/>
      <c r="D33" s="155"/>
      <c r="E33" s="155"/>
      <c r="F33" s="176">
        <f>SUM(F32)</f>
        <v>0</v>
      </c>
    </row>
    <row r="34" spans="1:6" ht="16.5" thickBot="1" x14ac:dyDescent="0.3">
      <c r="A34" s="218"/>
      <c r="B34" s="219"/>
      <c r="C34" s="220"/>
      <c r="D34" s="221"/>
      <c r="E34" s="222"/>
      <c r="F34" s="172"/>
    </row>
    <row r="35" spans="1:6" ht="16.5" thickBot="1" x14ac:dyDescent="0.3">
      <c r="A35" s="275" t="s">
        <v>12</v>
      </c>
      <c r="B35" s="276"/>
      <c r="C35" s="276"/>
      <c r="D35" s="276"/>
      <c r="E35" s="277"/>
      <c r="F35" s="177">
        <f>F18+F25+F33+F30</f>
        <v>0</v>
      </c>
    </row>
    <row r="36" spans="1:6" ht="15.75" x14ac:dyDescent="0.25">
      <c r="A36" s="223"/>
      <c r="B36" s="224"/>
      <c r="C36" s="225"/>
      <c r="D36" s="226"/>
      <c r="E36" s="225"/>
      <c r="F36" s="178"/>
    </row>
    <row r="37" spans="1:6" ht="15.75" x14ac:dyDescent="0.25">
      <c r="A37" s="165"/>
      <c r="B37" s="26" t="s">
        <v>20</v>
      </c>
      <c r="C37" s="25">
        <v>0.05</v>
      </c>
      <c r="D37" s="23"/>
      <c r="E37" s="22"/>
      <c r="F37" s="182">
        <f>C37*F35</f>
        <v>0</v>
      </c>
    </row>
    <row r="38" spans="1:6" ht="15.75" x14ac:dyDescent="0.25">
      <c r="A38" s="165"/>
      <c r="B38" s="26"/>
      <c r="C38" s="25"/>
      <c r="D38" s="23"/>
      <c r="E38" s="22"/>
      <c r="F38" s="182"/>
    </row>
    <row r="39" spans="1:6" ht="15.75" x14ac:dyDescent="0.25">
      <c r="A39" s="165"/>
      <c r="B39" s="24" t="s">
        <v>3</v>
      </c>
      <c r="C39" s="22"/>
      <c r="D39" s="23"/>
      <c r="E39" s="22"/>
      <c r="F39" s="182"/>
    </row>
    <row r="40" spans="1:6" ht="15.75" x14ac:dyDescent="0.25">
      <c r="A40" s="165"/>
      <c r="B40" s="21" t="s">
        <v>4</v>
      </c>
      <c r="C40" s="153">
        <v>0.1</v>
      </c>
      <c r="D40" s="23"/>
      <c r="E40" s="22"/>
      <c r="F40" s="178">
        <f>C40*F35</f>
        <v>0</v>
      </c>
    </row>
    <row r="41" spans="1:6" ht="15.75" x14ac:dyDescent="0.25">
      <c r="A41" s="165"/>
      <c r="B41" s="21" t="s">
        <v>5</v>
      </c>
      <c r="C41" s="25">
        <v>0.03</v>
      </c>
      <c r="D41" s="23"/>
      <c r="E41" s="22"/>
      <c r="F41" s="178">
        <f>C41*F35</f>
        <v>0</v>
      </c>
    </row>
    <row r="42" spans="1:6" ht="15.75" x14ac:dyDescent="0.25">
      <c r="A42" s="165"/>
      <c r="B42" s="21" t="s">
        <v>18</v>
      </c>
      <c r="C42" s="25">
        <v>0.04</v>
      </c>
      <c r="D42" s="23"/>
      <c r="E42" s="22"/>
      <c r="F42" s="178">
        <f>C42*F35</f>
        <v>0</v>
      </c>
    </row>
    <row r="43" spans="1:6" ht="15.75" x14ac:dyDescent="0.25">
      <c r="A43" s="165"/>
      <c r="B43" s="21" t="s">
        <v>17</v>
      </c>
      <c r="C43" s="25">
        <v>0.01</v>
      </c>
      <c r="D43" s="23"/>
      <c r="E43" s="22"/>
      <c r="F43" s="178">
        <f>C43*F35</f>
        <v>0</v>
      </c>
    </row>
    <row r="44" spans="1:6" ht="15.75" x14ac:dyDescent="0.25">
      <c r="A44" s="165"/>
      <c r="B44" s="21" t="s">
        <v>6</v>
      </c>
      <c r="C44" s="25">
        <v>0.01</v>
      </c>
      <c r="D44" s="23"/>
      <c r="E44" s="22"/>
      <c r="F44" s="178">
        <f>C44*F35</f>
        <v>0</v>
      </c>
    </row>
    <row r="45" spans="1:6" ht="15.75" x14ac:dyDescent="0.25">
      <c r="A45" s="165"/>
      <c r="B45" s="21" t="s">
        <v>41</v>
      </c>
      <c r="C45" s="25">
        <v>1E-3</v>
      </c>
      <c r="D45" s="23"/>
      <c r="E45" s="22"/>
      <c r="F45" s="178">
        <f>C45*F35</f>
        <v>0</v>
      </c>
    </row>
    <row r="46" spans="1:6" ht="15.75" x14ac:dyDescent="0.25">
      <c r="A46" s="165"/>
      <c r="B46" s="21" t="s">
        <v>19</v>
      </c>
      <c r="C46" s="25">
        <v>0.05</v>
      </c>
      <c r="D46" s="23"/>
      <c r="E46" s="22"/>
      <c r="F46" s="178">
        <f>C46*F35</f>
        <v>0</v>
      </c>
    </row>
    <row r="47" spans="1:6" ht="15.75" x14ac:dyDescent="0.25">
      <c r="A47" s="165"/>
      <c r="B47" s="21" t="s">
        <v>25</v>
      </c>
      <c r="C47" s="25">
        <v>0.18</v>
      </c>
      <c r="D47" s="23"/>
      <c r="E47" s="22"/>
      <c r="F47" s="178">
        <f>C47*F40</f>
        <v>0</v>
      </c>
    </row>
    <row r="48" spans="1:6" ht="15.75" x14ac:dyDescent="0.25">
      <c r="A48" s="165"/>
      <c r="B48" s="26"/>
      <c r="C48" s="25"/>
      <c r="D48" s="23"/>
      <c r="E48" s="22"/>
      <c r="F48" s="178"/>
    </row>
    <row r="49" spans="1:11" s="8" customFormat="1" ht="16.5" thickBot="1" x14ac:dyDescent="0.3">
      <c r="A49" s="165"/>
      <c r="B49" s="26" t="s">
        <v>13</v>
      </c>
      <c r="C49" s="25"/>
      <c r="D49" s="23"/>
      <c r="E49" s="22"/>
      <c r="F49" s="178">
        <f>SUM(F40:F48)</f>
        <v>0</v>
      </c>
    </row>
    <row r="50" spans="1:11" s="9" customFormat="1" ht="16.5" thickTop="1" x14ac:dyDescent="0.25">
      <c r="A50" s="165"/>
      <c r="B50" s="27"/>
      <c r="C50" s="25"/>
      <c r="D50" s="23"/>
      <c r="E50" s="22"/>
      <c r="F50" s="178"/>
    </row>
    <row r="51" spans="1:11" ht="15.75" x14ac:dyDescent="0.25">
      <c r="A51" s="165"/>
      <c r="B51" s="26" t="s">
        <v>7</v>
      </c>
      <c r="C51" s="25"/>
      <c r="D51" s="23"/>
      <c r="E51" s="22"/>
      <c r="F51" s="178">
        <f>F35+F49</f>
        <v>0</v>
      </c>
    </row>
    <row r="52" spans="1:11" ht="16.5" thickBot="1" x14ac:dyDescent="0.3">
      <c r="A52" s="212"/>
      <c r="B52" s="213"/>
      <c r="C52" s="214"/>
      <c r="D52" s="244"/>
      <c r="E52" s="215"/>
      <c r="F52" s="183"/>
    </row>
    <row r="53" spans="1:11" ht="16.5" thickBot="1" x14ac:dyDescent="0.3">
      <c r="A53" s="278" t="s">
        <v>14</v>
      </c>
      <c r="B53" s="279"/>
      <c r="C53" s="216"/>
      <c r="D53" s="245"/>
      <c r="E53" s="217"/>
      <c r="F53" s="184">
        <f>F51+F37</f>
        <v>0</v>
      </c>
      <c r="G53" s="8"/>
      <c r="H53" s="8"/>
      <c r="I53" s="8"/>
      <c r="J53" s="8"/>
      <c r="K53" s="8"/>
    </row>
    <row r="54" spans="1:11" ht="15.75" thickTop="1" x14ac:dyDescent="0.25">
      <c r="A54" s="227" t="s">
        <v>146</v>
      </c>
      <c r="B54" s="166" t="s">
        <v>147</v>
      </c>
      <c r="C54" s="167"/>
      <c r="D54" s="246"/>
      <c r="E54" s="167"/>
      <c r="F54" s="230"/>
      <c r="G54" s="9"/>
      <c r="H54" s="9"/>
      <c r="I54" s="9"/>
      <c r="J54" s="9"/>
      <c r="K54" s="9"/>
    </row>
    <row r="55" spans="1:11" x14ac:dyDescent="0.25">
      <c r="A55" s="227" t="s">
        <v>35</v>
      </c>
      <c r="B55" s="166" t="s">
        <v>129</v>
      </c>
      <c r="C55" s="167"/>
      <c r="D55" s="246"/>
      <c r="E55" s="167"/>
      <c r="F55" s="230"/>
    </row>
    <row r="56" spans="1:11" x14ac:dyDescent="0.25">
      <c r="A56" s="274" t="s">
        <v>130</v>
      </c>
      <c r="B56" s="256"/>
      <c r="C56" s="168"/>
      <c r="D56" s="241"/>
      <c r="E56" s="168" t="s">
        <v>131</v>
      </c>
      <c r="F56" s="231"/>
    </row>
    <row r="57" spans="1:11" x14ac:dyDescent="0.25">
      <c r="A57" s="228"/>
      <c r="B57" s="229"/>
      <c r="C57" s="229"/>
      <c r="D57" s="241"/>
      <c r="E57" s="229"/>
      <c r="F57" s="231"/>
    </row>
    <row r="58" spans="1:11" x14ac:dyDescent="0.25">
      <c r="A58" s="254" t="s">
        <v>148</v>
      </c>
      <c r="B58" s="255"/>
      <c r="C58" s="252" t="s">
        <v>148</v>
      </c>
      <c r="D58" s="252"/>
      <c r="E58" s="252"/>
      <c r="F58" s="253"/>
    </row>
    <row r="59" spans="1:11" ht="15.75" customHeight="1" x14ac:dyDescent="0.25">
      <c r="A59" s="250" t="s">
        <v>149</v>
      </c>
      <c r="B59" s="251"/>
      <c r="C59" s="252" t="s">
        <v>150</v>
      </c>
      <c r="D59" s="252"/>
      <c r="E59" s="252"/>
      <c r="F59" s="253"/>
    </row>
    <row r="60" spans="1:11" x14ac:dyDescent="0.25">
      <c r="A60" s="254" t="s">
        <v>151</v>
      </c>
      <c r="B60" s="255"/>
      <c r="C60" s="256" t="s">
        <v>152</v>
      </c>
      <c r="D60" s="256"/>
      <c r="E60" s="256"/>
      <c r="F60" s="257"/>
    </row>
    <row r="61" spans="1:11" ht="21" thickBot="1" x14ac:dyDescent="0.35">
      <c r="A61" s="179"/>
      <c r="B61" s="180"/>
      <c r="C61" s="180"/>
      <c r="D61" s="180"/>
      <c r="E61" s="180"/>
      <c r="F61" s="181"/>
    </row>
    <row r="62" spans="1:11" x14ac:dyDescent="0.25">
      <c r="A62"/>
      <c r="B62"/>
      <c r="C62"/>
      <c r="D62" s="242"/>
      <c r="E62"/>
      <c r="F62"/>
    </row>
  </sheetData>
  <mergeCells count="16">
    <mergeCell ref="A2:F2"/>
    <mergeCell ref="A3:F3"/>
    <mergeCell ref="A4:F4"/>
    <mergeCell ref="A7:F7"/>
    <mergeCell ref="A6:C6"/>
    <mergeCell ref="D6:E6"/>
    <mergeCell ref="A5:F5"/>
    <mergeCell ref="A59:B59"/>
    <mergeCell ref="C59:F59"/>
    <mergeCell ref="A60:B60"/>
    <mergeCell ref="C60:F60"/>
    <mergeCell ref="A56:B56"/>
    <mergeCell ref="A58:B58"/>
    <mergeCell ref="C58:F58"/>
    <mergeCell ref="A35:E35"/>
    <mergeCell ref="A53:B53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28" t="s">
        <v>43</v>
      </c>
      <c r="C3" s="29"/>
      <c r="D3" s="30"/>
      <c r="E3" s="31"/>
      <c r="F3" s="32"/>
    </row>
    <row r="4" spans="2:7" ht="16.5" thickTop="1" x14ac:dyDescent="0.25">
      <c r="B4" s="33" t="s">
        <v>44</v>
      </c>
      <c r="C4" s="34" t="s">
        <v>2</v>
      </c>
      <c r="D4" s="33" t="s">
        <v>1</v>
      </c>
      <c r="E4" s="35" t="s">
        <v>45</v>
      </c>
      <c r="F4" s="36" t="s">
        <v>46</v>
      </c>
    </row>
    <row r="5" spans="2:7" ht="15.75" x14ac:dyDescent="0.25">
      <c r="B5" s="37" t="s">
        <v>47</v>
      </c>
      <c r="C5" s="38">
        <v>1</v>
      </c>
      <c r="D5" s="39" t="s">
        <v>48</v>
      </c>
      <c r="E5" s="40">
        <f>E6*2</f>
        <v>1318</v>
      </c>
      <c r="F5" s="41">
        <f>ROUND(C5*E5,2)</f>
        <v>1318</v>
      </c>
    </row>
    <row r="6" spans="2:7" ht="15.75" x14ac:dyDescent="0.25">
      <c r="B6" s="42" t="s">
        <v>49</v>
      </c>
      <c r="C6" s="38">
        <v>1</v>
      </c>
      <c r="D6" s="43" t="s">
        <v>48</v>
      </c>
      <c r="E6" s="40">
        <v>659</v>
      </c>
      <c r="F6" s="41">
        <f>ROUND(C6*E6,2)</f>
        <v>659</v>
      </c>
    </row>
    <row r="7" spans="2:7" ht="15.75" x14ac:dyDescent="0.25">
      <c r="B7" s="37"/>
      <c r="C7" s="38"/>
      <c r="D7" s="39"/>
      <c r="E7" s="44"/>
      <c r="F7" s="45"/>
    </row>
    <row r="8" spans="2:7" ht="15.75" x14ac:dyDescent="0.25">
      <c r="B8" s="46" t="s">
        <v>50</v>
      </c>
      <c r="C8" s="47"/>
      <c r="D8" s="48"/>
      <c r="E8" s="49"/>
      <c r="F8" s="50">
        <f>SUM(F5:F7)</f>
        <v>1977</v>
      </c>
    </row>
    <row r="9" spans="2:7" ht="15.75" x14ac:dyDescent="0.25">
      <c r="B9" s="42" t="s">
        <v>51</v>
      </c>
      <c r="C9" s="38">
        <v>6.5</v>
      </c>
      <c r="D9" s="39" t="s">
        <v>52</v>
      </c>
      <c r="E9" s="40">
        <f>+F8</f>
        <v>1977</v>
      </c>
      <c r="F9" s="51">
        <f>+E9/C9</f>
        <v>304.15384615384613</v>
      </c>
    </row>
    <row r="10" spans="2:7" ht="15.75" x14ac:dyDescent="0.25">
      <c r="B10" s="37" t="s">
        <v>53</v>
      </c>
      <c r="C10" s="38"/>
      <c r="D10" s="39"/>
      <c r="E10" s="44"/>
      <c r="F10" s="51">
        <f>0.1*F9</f>
        <v>30.415384615384614</v>
      </c>
    </row>
    <row r="11" spans="2:7" ht="16.5" thickBot="1" x14ac:dyDescent="0.3">
      <c r="B11" s="52"/>
      <c r="C11" s="53"/>
      <c r="D11" s="54"/>
      <c r="E11" s="43"/>
      <c r="F11" s="55"/>
    </row>
    <row r="12" spans="2:7" ht="17.25" thickTop="1" thickBot="1" x14ac:dyDescent="0.3">
      <c r="B12" s="56" t="s">
        <v>54</v>
      </c>
      <c r="C12" s="57"/>
      <c r="D12" s="58"/>
      <c r="E12" s="59"/>
      <c r="F12" s="60">
        <f>SUM(F9:F10)</f>
        <v>334.56923076923073</v>
      </c>
    </row>
    <row r="13" spans="2:7" ht="15.75" thickTop="1" x14ac:dyDescent="0.25"/>
    <row r="14" spans="2:7" ht="15.75" x14ac:dyDescent="0.25">
      <c r="B14" s="61"/>
      <c r="C14" s="28" t="s">
        <v>55</v>
      </c>
      <c r="D14" s="62"/>
      <c r="E14" s="30"/>
      <c r="F14" s="63"/>
      <c r="G14" s="32"/>
    </row>
    <row r="15" spans="2:7" ht="15.75" x14ac:dyDescent="0.25">
      <c r="B15" s="64"/>
      <c r="C15" s="37" t="s">
        <v>56</v>
      </c>
      <c r="D15" s="38">
        <v>0.1</v>
      </c>
      <c r="E15" s="39" t="s">
        <v>57</v>
      </c>
      <c r="F15" s="40">
        <v>659</v>
      </c>
      <c r="G15" s="41">
        <f>+F15*D15</f>
        <v>65.900000000000006</v>
      </c>
    </row>
    <row r="16" spans="2:7" ht="15.75" x14ac:dyDescent="0.25">
      <c r="B16" s="64"/>
      <c r="C16" s="37" t="s">
        <v>58</v>
      </c>
      <c r="D16" s="38">
        <v>0.05</v>
      </c>
      <c r="E16" s="39" t="s">
        <v>59</v>
      </c>
      <c r="F16" s="40">
        <f>SUM(G15:G15)</f>
        <v>65.900000000000006</v>
      </c>
      <c r="G16" s="41">
        <f>+F16*D16</f>
        <v>3.2950000000000004</v>
      </c>
    </row>
    <row r="17" spans="2:7" ht="16.5" thickBot="1" x14ac:dyDescent="0.3">
      <c r="B17" s="64"/>
      <c r="C17" s="37" t="s">
        <v>60</v>
      </c>
      <c r="D17" s="38">
        <v>0.1</v>
      </c>
      <c r="E17" s="39" t="s">
        <v>61</v>
      </c>
      <c r="F17" s="40">
        <v>1126.7</v>
      </c>
      <c r="G17" s="41">
        <f>+F17*D17</f>
        <v>112.67000000000002</v>
      </c>
    </row>
    <row r="18" spans="2:7" ht="17.25" thickTop="1" thickBot="1" x14ac:dyDescent="0.3">
      <c r="B18" s="280" t="s">
        <v>62</v>
      </c>
      <c r="C18" s="281"/>
      <c r="D18" s="281"/>
      <c r="E18" s="281"/>
      <c r="F18" s="281"/>
      <c r="G18" s="60">
        <f>SUM(G15:G17)</f>
        <v>181.86500000000001</v>
      </c>
    </row>
    <row r="19" spans="2:7" ht="15.75" thickTop="1" x14ac:dyDescent="0.25"/>
    <row r="20" spans="2:7" ht="15.75" x14ac:dyDescent="0.25">
      <c r="B20" s="61"/>
      <c r="C20" s="28" t="s">
        <v>63</v>
      </c>
      <c r="D20" s="62"/>
      <c r="E20" s="30"/>
      <c r="F20" s="63"/>
      <c r="G20" s="32"/>
    </row>
    <row r="21" spans="2:7" ht="15.75" x14ac:dyDescent="0.25">
      <c r="B21" s="64"/>
      <c r="C21" s="37" t="s">
        <v>64</v>
      </c>
      <c r="D21" s="38">
        <v>1.1000000000000001</v>
      </c>
      <c r="E21" s="39" t="s">
        <v>65</v>
      </c>
      <c r="F21" s="40">
        <v>338</v>
      </c>
      <c r="G21" s="41">
        <f>F21*D21</f>
        <v>371.8</v>
      </c>
    </row>
    <row r="22" spans="2:7" ht="15.75" x14ac:dyDescent="0.25">
      <c r="B22" s="64"/>
      <c r="C22" s="37" t="s">
        <v>56</v>
      </c>
      <c r="D22" s="38">
        <v>0.1</v>
      </c>
      <c r="E22" s="39" t="s">
        <v>57</v>
      </c>
      <c r="F22" s="40">
        <v>659</v>
      </c>
      <c r="G22" s="41">
        <f>+F22*D22</f>
        <v>65.900000000000006</v>
      </c>
    </row>
    <row r="23" spans="2:7" ht="15.75" x14ac:dyDescent="0.25">
      <c r="B23" s="64"/>
      <c r="C23" s="37" t="s">
        <v>58</v>
      </c>
      <c r="D23" s="38">
        <v>0.01</v>
      </c>
      <c r="E23" s="39" t="s">
        <v>59</v>
      </c>
      <c r="F23" s="40">
        <f>SUM(G21:G22)</f>
        <v>437.70000000000005</v>
      </c>
      <c r="G23" s="41">
        <f>+F23*D23</f>
        <v>4.3770000000000007</v>
      </c>
    </row>
    <row r="24" spans="2:7" ht="16.5" thickBot="1" x14ac:dyDescent="0.3">
      <c r="B24" s="64"/>
      <c r="C24" s="37" t="s">
        <v>60</v>
      </c>
      <c r="D24" s="38">
        <v>0.1</v>
      </c>
      <c r="E24" s="39" t="s">
        <v>61</v>
      </c>
      <c r="F24" s="40">
        <v>1205.7</v>
      </c>
      <c r="G24" s="41">
        <f>+F24*D24</f>
        <v>120.57000000000001</v>
      </c>
    </row>
    <row r="25" spans="2:7" ht="17.25" thickTop="1" thickBot="1" x14ac:dyDescent="0.3">
      <c r="B25" s="280" t="s">
        <v>62</v>
      </c>
      <c r="C25" s="281"/>
      <c r="D25" s="281"/>
      <c r="E25" s="281"/>
      <c r="F25" s="281"/>
      <c r="G25" s="60">
        <f>SUM(G21:G24)</f>
        <v>562.64700000000005</v>
      </c>
    </row>
    <row r="26" spans="2:7" ht="15.75" thickTop="1" x14ac:dyDescent="0.25"/>
    <row r="27" spans="2:7" ht="16.5" thickBot="1" x14ac:dyDescent="0.3">
      <c r="B27" s="65"/>
      <c r="C27" s="66" t="s">
        <v>66</v>
      </c>
      <c r="D27" s="67"/>
      <c r="E27" s="68"/>
      <c r="F27" s="69"/>
      <c r="G27" s="70"/>
    </row>
    <row r="28" spans="2:7" ht="16.5" thickTop="1" x14ac:dyDescent="0.25">
      <c r="B28" s="71" t="s">
        <v>67</v>
      </c>
      <c r="C28" s="72" t="s">
        <v>44</v>
      </c>
      <c r="D28" s="73" t="s">
        <v>2</v>
      </c>
      <c r="E28" s="72" t="s">
        <v>1</v>
      </c>
      <c r="F28" s="74" t="s">
        <v>45</v>
      </c>
      <c r="G28" s="75" t="s">
        <v>46</v>
      </c>
    </row>
    <row r="29" spans="2:7" ht="15.75" x14ac:dyDescent="0.25">
      <c r="B29" s="76" t="s">
        <v>68</v>
      </c>
      <c r="C29" s="77" t="s">
        <v>69</v>
      </c>
      <c r="D29" s="78">
        <v>60</v>
      </c>
      <c r="E29" s="79" t="s">
        <v>70</v>
      </c>
      <c r="F29" s="80">
        <v>3</v>
      </c>
      <c r="G29" s="81">
        <f>+F29*D29</f>
        <v>180</v>
      </c>
    </row>
    <row r="30" spans="2:7" ht="15.75" x14ac:dyDescent="0.25">
      <c r="B30" s="76" t="s">
        <v>71</v>
      </c>
      <c r="C30" s="77" t="s">
        <v>72</v>
      </c>
      <c r="D30" s="78">
        <v>9</v>
      </c>
      <c r="E30" s="82" t="s">
        <v>73</v>
      </c>
      <c r="F30" s="80">
        <v>398.31</v>
      </c>
      <c r="G30" s="81">
        <f>+F30*D30</f>
        <v>3584.79</v>
      </c>
    </row>
    <row r="31" spans="2:7" ht="15.75" x14ac:dyDescent="0.25">
      <c r="B31" s="83" t="s">
        <v>74</v>
      </c>
      <c r="C31" s="77" t="s">
        <v>75</v>
      </c>
      <c r="D31" s="78">
        <v>0.56999999999999995</v>
      </c>
      <c r="E31" s="79" t="s">
        <v>76</v>
      </c>
      <c r="F31" s="80">
        <v>1186.44</v>
      </c>
      <c r="G31" s="81">
        <f>+F31*D31</f>
        <v>676.27080000000001</v>
      </c>
    </row>
    <row r="32" spans="2:7" ht="15.75" x14ac:dyDescent="0.25">
      <c r="B32" s="83" t="s">
        <v>77</v>
      </c>
      <c r="C32" s="77" t="s">
        <v>78</v>
      </c>
      <c r="D32" s="78">
        <v>0.53</v>
      </c>
      <c r="E32" s="79" t="s">
        <v>76</v>
      </c>
      <c r="F32" s="80">
        <v>1144.47</v>
      </c>
      <c r="G32" s="81">
        <f>+F32*D32</f>
        <v>606.56910000000005</v>
      </c>
    </row>
    <row r="33" spans="2:7" ht="15.75" x14ac:dyDescent="0.25">
      <c r="B33" s="76" t="s">
        <v>79</v>
      </c>
      <c r="C33" s="77" t="s">
        <v>80</v>
      </c>
      <c r="D33" s="78">
        <v>1</v>
      </c>
      <c r="E33" s="79" t="s">
        <v>76</v>
      </c>
      <c r="F33" s="80">
        <f>F23</f>
        <v>437.70000000000005</v>
      </c>
      <c r="G33" s="81">
        <f>+F33*D33</f>
        <v>437.70000000000005</v>
      </c>
    </row>
    <row r="34" spans="2:7" ht="16.5" thickBot="1" x14ac:dyDescent="0.3">
      <c r="B34" s="84"/>
      <c r="C34" s="85"/>
      <c r="D34" s="86"/>
      <c r="E34" s="87"/>
      <c r="F34" s="88"/>
      <c r="G34" s="89"/>
    </row>
    <row r="35" spans="2:7" ht="17.25" thickTop="1" thickBot="1" x14ac:dyDescent="0.3">
      <c r="B35" s="90"/>
      <c r="C35" s="56" t="s">
        <v>54</v>
      </c>
      <c r="D35" s="57"/>
      <c r="E35" s="58"/>
      <c r="F35" s="59"/>
      <c r="G35" s="60">
        <f>SUM(G29:G34)</f>
        <v>5485.3298999999997</v>
      </c>
    </row>
    <row r="36" spans="2:7" ht="15.75" thickTop="1" x14ac:dyDescent="0.25"/>
    <row r="37" spans="2:7" ht="16.5" thickBot="1" x14ac:dyDescent="0.3">
      <c r="B37" s="282" t="s">
        <v>82</v>
      </c>
      <c r="C37" s="282"/>
      <c r="D37" s="282"/>
      <c r="E37" s="282"/>
      <c r="F37" s="282"/>
      <c r="G37" s="282"/>
    </row>
    <row r="38" spans="2:7" ht="16.5" thickTop="1" x14ac:dyDescent="0.25">
      <c r="B38" s="91"/>
      <c r="C38" s="91" t="s">
        <v>44</v>
      </c>
      <c r="D38" s="92" t="s">
        <v>2</v>
      </c>
      <c r="E38" s="93" t="s">
        <v>1</v>
      </c>
      <c r="F38" s="94" t="s">
        <v>45</v>
      </c>
      <c r="G38" s="95" t="s">
        <v>46</v>
      </c>
    </row>
    <row r="39" spans="2:7" ht="15.75" x14ac:dyDescent="0.25">
      <c r="B39" s="96"/>
      <c r="C39" s="97" t="s">
        <v>83</v>
      </c>
      <c r="D39" s="98">
        <v>2</v>
      </c>
      <c r="E39" s="98" t="s">
        <v>84</v>
      </c>
      <c r="F39" s="99">
        <v>398.31</v>
      </c>
      <c r="G39" s="100">
        <f>SUM(F39*D39)</f>
        <v>796.62</v>
      </c>
    </row>
    <row r="40" spans="2:7" ht="15.75" x14ac:dyDescent="0.25">
      <c r="B40" s="96"/>
      <c r="C40" s="97" t="s">
        <v>85</v>
      </c>
      <c r="D40" s="98">
        <v>1</v>
      </c>
      <c r="E40" s="98" t="s">
        <v>81</v>
      </c>
      <c r="F40" s="98">
        <v>800</v>
      </c>
      <c r="G40" s="100">
        <f>SUM(F40*D40)</f>
        <v>800</v>
      </c>
    </row>
    <row r="41" spans="2:7" ht="15.75" x14ac:dyDescent="0.25">
      <c r="B41" s="96"/>
      <c r="C41" s="97" t="s">
        <v>86</v>
      </c>
      <c r="D41" s="98"/>
      <c r="E41" s="98"/>
      <c r="F41" s="98"/>
      <c r="G41" s="100">
        <v>20</v>
      </c>
    </row>
    <row r="42" spans="2:7" ht="15.75" x14ac:dyDescent="0.25">
      <c r="B42" s="96"/>
      <c r="C42" s="97"/>
      <c r="D42" s="98"/>
      <c r="E42" s="98"/>
      <c r="F42" s="98" t="s">
        <v>62</v>
      </c>
      <c r="G42" s="101">
        <f>SUM(G39:G41)</f>
        <v>1616.62</v>
      </c>
    </row>
    <row r="43" spans="2:7" ht="15.75" x14ac:dyDescent="0.25">
      <c r="B43" s="96"/>
      <c r="C43" s="97" t="s">
        <v>87</v>
      </c>
      <c r="D43" s="98">
        <v>1</v>
      </c>
      <c r="E43" s="98" t="s">
        <v>81</v>
      </c>
      <c r="F43" s="98">
        <v>762.61</v>
      </c>
      <c r="G43" s="100">
        <f>D43*F43</f>
        <v>762.61</v>
      </c>
    </row>
    <row r="44" spans="2:7" ht="15.75" x14ac:dyDescent="0.25">
      <c r="B44" s="96"/>
      <c r="C44" s="97" t="s">
        <v>88</v>
      </c>
      <c r="D44" s="98"/>
      <c r="E44" s="98"/>
      <c r="F44" s="98"/>
      <c r="G44" s="100"/>
    </row>
    <row r="45" spans="2:7" ht="15.75" x14ac:dyDescent="0.25">
      <c r="B45" s="96"/>
      <c r="C45" s="97" t="s">
        <v>89</v>
      </c>
      <c r="D45" s="98"/>
      <c r="E45" s="98"/>
      <c r="F45" s="98"/>
      <c r="G45" s="102">
        <f>G42*0.2</f>
        <v>323.32400000000001</v>
      </c>
    </row>
    <row r="46" spans="2:7" ht="15.75" x14ac:dyDescent="0.25">
      <c r="B46" s="96"/>
      <c r="C46" s="97" t="s">
        <v>90</v>
      </c>
      <c r="D46" s="98"/>
      <c r="E46" s="98"/>
      <c r="F46" s="98"/>
      <c r="G46" s="100">
        <f>G43*0.5</f>
        <v>381.30500000000001</v>
      </c>
    </row>
    <row r="47" spans="2:7" ht="16.5" thickBot="1" x14ac:dyDescent="0.3">
      <c r="B47" s="96"/>
      <c r="C47" s="97" t="s">
        <v>91</v>
      </c>
      <c r="D47" s="98"/>
      <c r="E47" s="98"/>
      <c r="F47" s="98"/>
      <c r="G47" s="100">
        <v>150</v>
      </c>
    </row>
    <row r="48" spans="2:7" ht="17.25" thickTop="1" thickBot="1" x14ac:dyDescent="0.3">
      <c r="B48" s="103"/>
      <c r="C48" s="104"/>
      <c r="D48" s="105"/>
      <c r="E48" s="105"/>
      <c r="F48" s="106" t="s">
        <v>92</v>
      </c>
      <c r="G48" s="107">
        <f>SUM(G45:G47)</f>
        <v>854.62900000000002</v>
      </c>
    </row>
    <row r="49" spans="2:8" ht="17.25" thickTop="1" thickBot="1" x14ac:dyDescent="0.3">
      <c r="B49" s="56"/>
      <c r="C49" s="56" t="s">
        <v>93</v>
      </c>
      <c r="D49" s="56"/>
      <c r="E49" s="56"/>
      <c r="F49" s="56"/>
      <c r="G49" s="109">
        <f>G48+G42</f>
        <v>2471.2489999999998</v>
      </c>
    </row>
    <row r="50" spans="2:8" ht="15.75" thickTop="1" x14ac:dyDescent="0.25"/>
    <row r="52" spans="2:8" ht="15.75" x14ac:dyDescent="0.25">
      <c r="B52" s="129">
        <v>20</v>
      </c>
      <c r="C52" s="129" t="s">
        <v>94</v>
      </c>
      <c r="D52" s="129"/>
      <c r="E52" s="129"/>
      <c r="F52" s="129"/>
      <c r="G52" s="129"/>
      <c r="H52" s="108"/>
    </row>
    <row r="53" spans="2:8" ht="15.75" x14ac:dyDescent="0.25">
      <c r="B53" s="128" t="s">
        <v>67</v>
      </c>
      <c r="C53" s="91" t="s">
        <v>44</v>
      </c>
      <c r="D53" s="110" t="s">
        <v>2</v>
      </c>
      <c r="E53" s="111" t="s">
        <v>1</v>
      </c>
      <c r="F53" s="112" t="s">
        <v>45</v>
      </c>
      <c r="G53" s="113" t="s">
        <v>46</v>
      </c>
    </row>
    <row r="54" spans="2:8" ht="15.75" x14ac:dyDescent="0.25">
      <c r="B54" s="114"/>
      <c r="C54" s="115"/>
      <c r="D54" s="116"/>
      <c r="E54" s="117"/>
      <c r="F54" s="116"/>
      <c r="G54" s="118"/>
    </row>
    <row r="55" spans="2:8" ht="15.75" x14ac:dyDescent="0.25">
      <c r="B55" s="119" t="s">
        <v>68</v>
      </c>
      <c r="C55" s="120" t="s">
        <v>95</v>
      </c>
      <c r="D55" s="116">
        <v>0.12</v>
      </c>
      <c r="E55" s="117" t="s">
        <v>15</v>
      </c>
      <c r="F55" s="116">
        <v>5508.47</v>
      </c>
      <c r="G55" s="118">
        <f>ROUND(F55*D55,2)</f>
        <v>661.02</v>
      </c>
    </row>
    <row r="56" spans="2:8" ht="15.75" x14ac:dyDescent="0.25">
      <c r="B56" s="119" t="s">
        <v>71</v>
      </c>
      <c r="C56" s="121" t="s">
        <v>96</v>
      </c>
      <c r="D56" s="116">
        <v>1</v>
      </c>
      <c r="E56" s="117" t="s">
        <v>8</v>
      </c>
      <c r="F56" s="116">
        <v>40</v>
      </c>
      <c r="G56" s="118">
        <f>ROUND(F56*D56,2)</f>
        <v>40</v>
      </c>
    </row>
    <row r="57" spans="2:8" ht="15.75" x14ac:dyDescent="0.25">
      <c r="B57" s="119" t="s">
        <v>74</v>
      </c>
      <c r="C57" s="121" t="s">
        <v>97</v>
      </c>
      <c r="D57" s="116">
        <v>1</v>
      </c>
      <c r="E57" s="117" t="s">
        <v>8</v>
      </c>
      <c r="F57" s="116">
        <v>130</v>
      </c>
      <c r="G57" s="118">
        <f>F57*D57</f>
        <v>130</v>
      </c>
    </row>
    <row r="58" spans="2:8" ht="16.5" thickBot="1" x14ac:dyDescent="0.3">
      <c r="B58" s="122"/>
      <c r="C58" s="123"/>
      <c r="D58" s="124"/>
      <c r="E58" s="125"/>
      <c r="F58" s="126"/>
      <c r="G58" s="127"/>
    </row>
    <row r="59" spans="2:8" ht="17.25" thickTop="1" thickBot="1" x14ac:dyDescent="0.3">
      <c r="B59" s="56"/>
      <c r="C59" s="56" t="s">
        <v>98</v>
      </c>
      <c r="D59" s="56"/>
      <c r="E59" s="56"/>
      <c r="F59" s="56"/>
      <c r="G59" s="56">
        <f>SUM(G55:G58)</f>
        <v>831.02</v>
      </c>
    </row>
    <row r="60" spans="2:8" ht="15.75" thickTop="1" x14ac:dyDescent="0.25"/>
    <row r="61" spans="2:8" ht="16.5" thickBot="1" x14ac:dyDescent="0.3">
      <c r="B61" s="61"/>
      <c r="C61" s="28" t="s">
        <v>99</v>
      </c>
      <c r="D61" s="29"/>
      <c r="E61" s="30"/>
      <c r="F61" s="31"/>
      <c r="G61" s="32"/>
    </row>
    <row r="62" spans="2:8" ht="16.5" thickTop="1" x14ac:dyDescent="0.25">
      <c r="B62" s="130" t="s">
        <v>67</v>
      </c>
      <c r="C62" s="33" t="s">
        <v>44</v>
      </c>
      <c r="D62" s="34" t="s">
        <v>2</v>
      </c>
      <c r="E62" s="33" t="s">
        <v>1</v>
      </c>
      <c r="F62" s="35" t="s">
        <v>45</v>
      </c>
      <c r="G62" s="36" t="s">
        <v>46</v>
      </c>
    </row>
    <row r="63" spans="2:8" x14ac:dyDescent="0.25">
      <c r="B63" s="131">
        <v>2</v>
      </c>
      <c r="C63" s="132"/>
      <c r="D63" s="133"/>
      <c r="E63" s="133" t="s">
        <v>100</v>
      </c>
      <c r="F63" s="133" t="s">
        <v>101</v>
      </c>
      <c r="G63" s="134"/>
    </row>
    <row r="64" spans="2:8" x14ac:dyDescent="0.25">
      <c r="B64" s="135" t="s">
        <v>102</v>
      </c>
      <c r="C64" s="136" t="s">
        <v>103</v>
      </c>
      <c r="D64" s="137">
        <v>1</v>
      </c>
      <c r="E64" s="138" t="s">
        <v>84</v>
      </c>
      <c r="F64" s="144">
        <v>311.02</v>
      </c>
      <c r="G64" s="137">
        <f>D64*F64</f>
        <v>311.02</v>
      </c>
    </row>
    <row r="65" spans="2:9" x14ac:dyDescent="0.25">
      <c r="B65" s="135" t="s">
        <v>104</v>
      </c>
      <c r="C65" s="136" t="s">
        <v>105</v>
      </c>
      <c r="D65" s="137">
        <v>1.5</v>
      </c>
      <c r="E65" s="138" t="s">
        <v>106</v>
      </c>
      <c r="F65" s="143">
        <v>46.61</v>
      </c>
      <c r="G65" s="137">
        <f t="shared" ref="G65:G71" si="0">D65*F65</f>
        <v>69.914999999999992</v>
      </c>
    </row>
    <row r="66" spans="2:9" x14ac:dyDescent="0.25">
      <c r="B66" s="135" t="s">
        <v>107</v>
      </c>
      <c r="C66" s="136" t="s">
        <v>108</v>
      </c>
      <c r="D66" s="137">
        <v>30</v>
      </c>
      <c r="E66" s="138" t="s">
        <v>109</v>
      </c>
      <c r="F66" s="143">
        <v>110.17</v>
      </c>
      <c r="G66" s="137">
        <f t="shared" si="0"/>
        <v>3305.1</v>
      </c>
    </row>
    <row r="67" spans="2:9" x14ac:dyDescent="0.25">
      <c r="B67" s="135" t="s">
        <v>110</v>
      </c>
      <c r="C67" s="136" t="s">
        <v>111</v>
      </c>
      <c r="D67" s="137">
        <v>0.26</v>
      </c>
      <c r="E67" s="138" t="s">
        <v>112</v>
      </c>
      <c r="F67" s="143">
        <v>101.69</v>
      </c>
      <c r="G67" s="137">
        <f t="shared" si="0"/>
        <v>26.439399999999999</v>
      </c>
    </row>
    <row r="68" spans="2:9" x14ac:dyDescent="0.25">
      <c r="B68" s="135" t="s">
        <v>113</v>
      </c>
      <c r="C68" s="136" t="s">
        <v>114</v>
      </c>
      <c r="D68" s="137">
        <v>1</v>
      </c>
      <c r="E68" s="138" t="s">
        <v>115</v>
      </c>
      <c r="F68" s="143">
        <v>225</v>
      </c>
      <c r="G68" s="137">
        <f t="shared" si="0"/>
        <v>225</v>
      </c>
    </row>
    <row r="69" spans="2:9" x14ac:dyDescent="0.25">
      <c r="B69" s="135" t="s">
        <v>116</v>
      </c>
      <c r="C69" s="136" t="s">
        <v>117</v>
      </c>
      <c r="D69" s="137">
        <v>1</v>
      </c>
      <c r="E69" s="138" t="s">
        <v>48</v>
      </c>
      <c r="F69" s="143">
        <v>1255</v>
      </c>
      <c r="G69" s="137">
        <f t="shared" si="0"/>
        <v>1255</v>
      </c>
    </row>
    <row r="70" spans="2:9" x14ac:dyDescent="0.25">
      <c r="B70" s="135" t="s">
        <v>118</v>
      </c>
      <c r="C70" s="136" t="s">
        <v>119</v>
      </c>
      <c r="D70" s="137">
        <v>1</v>
      </c>
      <c r="E70" s="138" t="s">
        <v>48</v>
      </c>
      <c r="F70" s="143">
        <v>847</v>
      </c>
      <c r="G70" s="137">
        <f t="shared" si="0"/>
        <v>847</v>
      </c>
    </row>
    <row r="71" spans="2:9" x14ac:dyDescent="0.25">
      <c r="B71" s="135" t="s">
        <v>120</v>
      </c>
      <c r="C71" s="136" t="s">
        <v>121</v>
      </c>
      <c r="D71" s="137">
        <v>1</v>
      </c>
      <c r="E71" s="138" t="s">
        <v>48</v>
      </c>
      <c r="F71" s="143">
        <v>659</v>
      </c>
      <c r="G71" s="137">
        <f t="shared" si="0"/>
        <v>659</v>
      </c>
    </row>
    <row r="72" spans="2:9" ht="15.75" thickBot="1" x14ac:dyDescent="0.3">
      <c r="B72" s="139"/>
      <c r="C72" s="140"/>
      <c r="D72" s="141"/>
      <c r="E72" s="134"/>
      <c r="F72" s="134" t="s">
        <v>122</v>
      </c>
      <c r="G72" s="134">
        <f>SUM(G64:G71)</f>
        <v>6698.4744000000001</v>
      </c>
    </row>
    <row r="73" spans="2:9" ht="17.25" thickTop="1" thickBot="1" x14ac:dyDescent="0.3">
      <c r="B73" s="90"/>
      <c r="C73" s="281" t="s">
        <v>123</v>
      </c>
      <c r="D73" s="281"/>
      <c r="E73" s="281"/>
      <c r="F73" s="281"/>
      <c r="G73" s="142">
        <f>+G72/120</f>
        <v>55.820619999999998</v>
      </c>
    </row>
    <row r="74" spans="2:9" ht="15.75" thickTop="1" x14ac:dyDescent="0.25"/>
    <row r="75" spans="2:9" ht="16.5" thickBot="1" x14ac:dyDescent="0.3">
      <c r="B75" s="145" t="s">
        <v>124</v>
      </c>
      <c r="C75" s="146"/>
      <c r="D75" s="147"/>
      <c r="E75" s="146"/>
      <c r="F75" s="148"/>
    </row>
    <row r="76" spans="2:9" ht="16.5" thickTop="1" x14ac:dyDescent="0.25">
      <c r="B76" s="33" t="s">
        <v>44</v>
      </c>
      <c r="C76" s="34" t="s">
        <v>2</v>
      </c>
      <c r="D76" s="33" t="s">
        <v>1</v>
      </c>
      <c r="E76" s="35" t="s">
        <v>45</v>
      </c>
      <c r="F76" s="36" t="s">
        <v>46</v>
      </c>
    </row>
    <row r="77" spans="2:9" ht="15.75" x14ac:dyDescent="0.25">
      <c r="B77" s="37" t="s">
        <v>127</v>
      </c>
      <c r="C77" s="38">
        <v>1</v>
      </c>
      <c r="D77" s="39" t="s">
        <v>48</v>
      </c>
      <c r="E77" s="40">
        <v>9600</v>
      </c>
      <c r="F77" s="41">
        <f>ROUND(C77*E77,2)</f>
        <v>9600</v>
      </c>
    </row>
    <row r="78" spans="2:9" ht="16.5" thickBot="1" x14ac:dyDescent="0.3">
      <c r="B78" s="52" t="s">
        <v>125</v>
      </c>
      <c r="C78" s="38">
        <v>16</v>
      </c>
      <c r="D78" s="39" t="s">
        <v>81</v>
      </c>
      <c r="E78" s="40">
        <f>+F64</f>
        <v>311.02</v>
      </c>
      <c r="F78" s="41">
        <f>ROUND(C78*E78,2)</f>
        <v>4976.32</v>
      </c>
    </row>
    <row r="79" spans="2:9" ht="17.25" thickTop="1" thickBot="1" x14ac:dyDescent="0.3">
      <c r="B79" s="56" t="s">
        <v>126</v>
      </c>
      <c r="C79" s="57"/>
      <c r="D79" s="58"/>
      <c r="E79" s="59"/>
      <c r="F79" s="60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50">
        <v>1</v>
      </c>
      <c r="C82" s="151" t="s">
        <v>132</v>
      </c>
      <c r="D82" s="29"/>
      <c r="E82" s="30"/>
      <c r="F82" s="31"/>
      <c r="G82" s="32"/>
    </row>
    <row r="83" spans="2:7" ht="16.5" thickTop="1" x14ac:dyDescent="0.25">
      <c r="B83" s="130" t="s">
        <v>67</v>
      </c>
      <c r="C83" s="33" t="s">
        <v>44</v>
      </c>
      <c r="D83" s="34" t="s">
        <v>2</v>
      </c>
      <c r="E83" s="33" t="s">
        <v>1</v>
      </c>
      <c r="F83" s="35" t="s">
        <v>45</v>
      </c>
      <c r="G83" s="36" t="s">
        <v>46</v>
      </c>
    </row>
    <row r="84" spans="2:7" ht="15.75" x14ac:dyDescent="0.25">
      <c r="C84" s="37" t="s">
        <v>133</v>
      </c>
      <c r="D84" s="38">
        <v>7</v>
      </c>
      <c r="E84" s="39" t="s">
        <v>134</v>
      </c>
      <c r="F84" s="40">
        <v>103</v>
      </c>
      <c r="G84" s="41">
        <f>ROUND(D84*F84,2)</f>
        <v>721</v>
      </c>
    </row>
    <row r="85" spans="2:7" ht="15.75" x14ac:dyDescent="0.25">
      <c r="C85" s="37" t="s">
        <v>135</v>
      </c>
      <c r="D85" s="38">
        <v>14</v>
      </c>
      <c r="E85" s="39" t="s">
        <v>134</v>
      </c>
      <c r="F85" s="40">
        <v>145</v>
      </c>
      <c r="G85" s="41">
        <f t="shared" ref="G85:G91" si="1">ROUND(D85*F85,2)</f>
        <v>2030</v>
      </c>
    </row>
    <row r="86" spans="2:7" ht="15.75" x14ac:dyDescent="0.25">
      <c r="C86" s="37" t="s">
        <v>136</v>
      </c>
      <c r="D86" s="38">
        <v>16</v>
      </c>
      <c r="E86" s="39" t="s">
        <v>134</v>
      </c>
      <c r="F86" s="38">
        <v>127.12</v>
      </c>
      <c r="G86" s="41">
        <f t="shared" si="1"/>
        <v>2033.92</v>
      </c>
    </row>
    <row r="87" spans="2:7" ht="15.75" x14ac:dyDescent="0.25">
      <c r="C87" s="37" t="s">
        <v>137</v>
      </c>
      <c r="D87" s="38">
        <v>3</v>
      </c>
      <c r="E87" s="39" t="s">
        <v>134</v>
      </c>
      <c r="F87" s="40">
        <v>186.44</v>
      </c>
      <c r="G87" s="41">
        <f t="shared" si="1"/>
        <v>559.32000000000005</v>
      </c>
    </row>
    <row r="88" spans="2:7" ht="15.75" x14ac:dyDescent="0.25">
      <c r="C88" s="37" t="s">
        <v>138</v>
      </c>
      <c r="D88" s="38">
        <v>5</v>
      </c>
      <c r="E88" s="39" t="s">
        <v>139</v>
      </c>
      <c r="F88" s="40">
        <v>50.85</v>
      </c>
      <c r="G88" s="41">
        <f t="shared" si="1"/>
        <v>254.25</v>
      </c>
    </row>
    <row r="89" spans="2:7" ht="15.75" x14ac:dyDescent="0.25">
      <c r="C89" s="37" t="s">
        <v>140</v>
      </c>
      <c r="D89" s="38">
        <v>5</v>
      </c>
      <c r="E89" s="39" t="s">
        <v>139</v>
      </c>
      <c r="F89" s="40">
        <v>46.51</v>
      </c>
      <c r="G89" s="41">
        <f t="shared" si="1"/>
        <v>232.55</v>
      </c>
    </row>
    <row r="90" spans="2:7" ht="15.75" x14ac:dyDescent="0.25">
      <c r="C90" s="37" t="s">
        <v>97</v>
      </c>
      <c r="D90" s="38">
        <v>1</v>
      </c>
      <c r="E90" s="39" t="s">
        <v>16</v>
      </c>
      <c r="F90" s="40">
        <v>3000</v>
      </c>
      <c r="G90" s="41">
        <f t="shared" si="1"/>
        <v>3000</v>
      </c>
    </row>
    <row r="91" spans="2:7" ht="15.75" x14ac:dyDescent="0.25">
      <c r="C91" s="37" t="s">
        <v>141</v>
      </c>
      <c r="D91" s="38">
        <v>0.5</v>
      </c>
      <c r="E91" s="152" t="s">
        <v>142</v>
      </c>
      <c r="F91" s="40">
        <v>8000</v>
      </c>
      <c r="G91" s="41">
        <f t="shared" si="1"/>
        <v>4000</v>
      </c>
    </row>
    <row r="92" spans="2:7" ht="16.5" thickBot="1" x14ac:dyDescent="0.3">
      <c r="C92" s="37"/>
      <c r="D92" s="38"/>
      <c r="F92" s="40"/>
      <c r="G92" s="41"/>
    </row>
    <row r="93" spans="2:7" ht="17.25" thickTop="1" thickBot="1" x14ac:dyDescent="0.3">
      <c r="B93" s="90"/>
      <c r="C93" s="56" t="s">
        <v>143</v>
      </c>
      <c r="D93" s="57"/>
      <c r="E93" s="58"/>
      <c r="F93" s="59"/>
      <c r="G93" s="60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2023-02-09T12:23:12Z</dcterms:modified>
</cp:coreProperties>
</file>