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Contenes'!$A$1:$F$98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3" i="21" l="1"/>
  <c r="C22" i="21"/>
  <c r="C29" i="21"/>
  <c r="F23" i="21" l="1"/>
  <c r="F22" i="21"/>
  <c r="C63" i="21" l="1"/>
  <c r="F63" i="21" s="1"/>
  <c r="C62" i="21"/>
  <c r="F62" i="21" s="1"/>
  <c r="C60" i="21"/>
  <c r="C61" i="21" s="1"/>
  <c r="F61" i="21" s="1"/>
  <c r="F59" i="21"/>
  <c r="C52" i="21"/>
  <c r="F52" i="21"/>
  <c r="C44" i="21"/>
  <c r="C45" i="21" s="1"/>
  <c r="F45" i="21" s="1"/>
  <c r="C55" i="21"/>
  <c r="F55" i="21" s="1"/>
  <c r="C54" i="21"/>
  <c r="F54" i="21" s="1"/>
  <c r="C53" i="21"/>
  <c r="F53" i="21" s="1"/>
  <c r="F51" i="21"/>
  <c r="C47" i="21"/>
  <c r="F47" i="21" s="1"/>
  <c r="C46" i="21"/>
  <c r="F46" i="21" s="1"/>
  <c r="F43" i="21"/>
  <c r="F39" i="21"/>
  <c r="C38" i="21"/>
  <c r="F38" i="21" s="1"/>
  <c r="C36" i="21"/>
  <c r="C37" i="21" s="1"/>
  <c r="F37" i="21" s="1"/>
  <c r="F35" i="21"/>
  <c r="F60" i="21" l="1"/>
  <c r="F64" i="21" s="1"/>
  <c r="F56" i="21"/>
  <c r="F36" i="21"/>
  <c r="F40" i="21" s="1"/>
  <c r="F44" i="21"/>
  <c r="F48" i="21" s="1"/>
  <c r="F65" i="21" l="1"/>
  <c r="F28" i="21"/>
  <c r="F13" i="21"/>
  <c r="F14" i="21"/>
  <c r="F29" i="21" l="1"/>
  <c r="C27" i="21"/>
  <c r="C21" i="21" s="1"/>
  <c r="F21" i="21" s="1"/>
  <c r="C18" i="21"/>
  <c r="F18" i="21" s="1"/>
  <c r="A27" i="21" l="1"/>
  <c r="A28" i="21" s="1"/>
  <c r="A29" i="21" s="1"/>
  <c r="A18" i="21"/>
  <c r="A19" i="21" s="1"/>
  <c r="A20" i="21" s="1"/>
  <c r="A21" i="21" s="1"/>
  <c r="A22" i="21" s="1"/>
  <c r="A23" i="21" s="1"/>
  <c r="A12" i="21"/>
  <c r="A13" i="21" s="1"/>
  <c r="A14" i="21" s="1"/>
  <c r="C19" i="21" l="1"/>
  <c r="F19" i="21" s="1"/>
  <c r="C20" i="21" l="1"/>
  <c r="F20" i="21" s="1"/>
  <c r="F24" i="21" s="1"/>
  <c r="F67" i="21" l="1"/>
  <c r="F68" i="21" s="1"/>
  <c r="F27" i="21"/>
  <c r="F30" i="21" s="1"/>
  <c r="F12" i="21"/>
  <c r="F15" i="21" s="1"/>
  <c r="F70" i="21" l="1"/>
  <c r="F72" i="21" s="1"/>
  <c r="F74" i="21" s="1"/>
  <c r="F82" i="21" l="1"/>
  <c r="F81" i="21" l="1"/>
  <c r="F77" i="21"/>
  <c r="F78" i="21"/>
  <c r="F80" i="21"/>
  <c r="F79" i="21"/>
  <c r="F76" i="21"/>
  <c r="F83" i="21" s="1"/>
  <c r="F84" i="21" l="1"/>
  <c r="F86" i="21" s="1"/>
  <c r="F88" i="21" s="1"/>
  <c r="F7" i="21" s="1"/>
</calcChain>
</file>

<file path=xl/sharedStrings.xml><?xml version="1.0" encoding="utf-8"?>
<sst xmlns="http://schemas.openxmlformats.org/spreadsheetml/2006/main" count="140" uniqueCount="83">
  <si>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</si>
  <si>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</si>
  <si>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</si>
  <si>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</si>
  <si>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</si>
  <si>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</si>
  <si>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</si>
  <si>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</si>
  <si>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</si>
  <si>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</si>
  <si>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</si>
  <si>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</si>
  <si>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</si>
  <si>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</si>
  <si>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</si>
  <si>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</si>
  <si>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</si>
  <si>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</si>
  <si>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</si>
  <si>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</si>
  <si>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</si>
  <si>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</si>
  <si>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</si>
  <si>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</si>
  <si>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</si>
  <si>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Suministro de relleno Caliche regado, Nivelado y compactado C/maquito</t>
  </si>
  <si>
    <t>Nota 2:</t>
  </si>
  <si>
    <t>SUB-TOTAL 1</t>
  </si>
  <si>
    <t>SUB-TOTAL 2</t>
  </si>
  <si>
    <t>SUB-TOTAL 3</t>
  </si>
  <si>
    <t>SUB-TOTAL 4</t>
  </si>
  <si>
    <t>Codia</t>
  </si>
  <si>
    <t>Caseta de Materiales</t>
  </si>
  <si>
    <t>Descripción</t>
  </si>
  <si>
    <t>m3</t>
  </si>
  <si>
    <t>M3</t>
  </si>
  <si>
    <t>PA</t>
  </si>
  <si>
    <t>Monto Total RD$:</t>
  </si>
  <si>
    <t>La Partida de Imprevistos será autorizada por decisión de esta Dirección (Ingeniería y/o Despacho del Alcalde).</t>
  </si>
  <si>
    <t>M²</t>
  </si>
  <si>
    <t>La Partida Seguros, Pólizas y Fianzas será pagada previa presentación de Factura.</t>
  </si>
  <si>
    <t>Fecha 25-04-2023</t>
  </si>
  <si>
    <t>Presupuesto administrativo</t>
  </si>
  <si>
    <t>Letrero Identificación de Obra</t>
  </si>
  <si>
    <t>Construcción de Contenes (0.45x0.30x0.15), f'c = 180 kg/cm², C/ligadora.</t>
  </si>
  <si>
    <t>Replanteo  Topográfico.</t>
  </si>
  <si>
    <t>Excavación a Mano material no clasificado</t>
  </si>
  <si>
    <t>Terford (tipo III), a base de H.S y Piedras</t>
  </si>
  <si>
    <t>Bote producto de Excavación</t>
  </si>
  <si>
    <t>Hormigón Simple en:</t>
  </si>
  <si>
    <t>Seguros, Póliza y Fianzas</t>
  </si>
  <si>
    <t>Supervisión</t>
  </si>
  <si>
    <t>m2</t>
  </si>
  <si>
    <t>Construcción de acera en hormigón 180 kg/cm², C/ligadora, e = 0.10 mts, a = 1.20 m</t>
  </si>
  <si>
    <t>Replanteo</t>
  </si>
  <si>
    <t>Bote de material inservible</t>
  </si>
  <si>
    <t>a-1</t>
  </si>
  <si>
    <t>a-2</t>
  </si>
  <si>
    <t>a-3</t>
  </si>
  <si>
    <t>a-4</t>
  </si>
  <si>
    <t>a-5</t>
  </si>
  <si>
    <t>Hormigón ciclópeo  para  badén  e=0.30 m</t>
  </si>
  <si>
    <t>Construcción  de  Badenes.  No. 1  (8.50 mts. x 2.00  mts.).h=0.50  mts.</t>
  </si>
  <si>
    <t>Construcción  de  Badenes.  No. 1  (8.20 mts. x 2.00  mts.).h=0.50  mts.</t>
  </si>
  <si>
    <t>Construcción  de  Badenes.  No. 1  (8.30 mts. x 2.00  mts.).h=0.50  mts.</t>
  </si>
  <si>
    <t>SUB-TOTAL 5</t>
  </si>
  <si>
    <t xml:space="preserve"> Nota 1: </t>
  </si>
  <si>
    <t>Elaborado por:</t>
  </si>
  <si>
    <t>Revizado  y  Autorizado  por:</t>
  </si>
  <si>
    <t>________________________________________</t>
  </si>
  <si>
    <t>Corte  con  equipo  amarillo  de  material  (Capa vegetal  e=0.10 mts.).</t>
  </si>
  <si>
    <t>______________________________________</t>
  </si>
  <si>
    <t>UBICACION: Completivo de interior del cementerio nuevo.</t>
  </si>
  <si>
    <t>Provincia</t>
  </si>
  <si>
    <t xml:space="preserve">  San Cristóbal. R.D.  </t>
  </si>
  <si>
    <t>Presupuesto :  Construccion Aceras y Contenes.</t>
  </si>
  <si>
    <t>Construcción  de  Badenes.</t>
  </si>
  <si>
    <t>Excavación  de  Material  Inservible.</t>
  </si>
  <si>
    <t xml:space="preserve"> Hormigón  180 kg/cm2,  (Con  ligadora  de  2  fundas) , (7.5 m x 1.5 m x 0.20  m).  @ 1/2" a  =( 0.20x 0.20).</t>
  </si>
  <si>
    <t>Construcción Aceras y Contenes.  (Completivo  en  el  Nuevo  Cementerio  Municipal).</t>
  </si>
  <si>
    <t>Sector, Ingenio Nuevo.</t>
  </si>
  <si>
    <t>Suministro de relleno (Granzote   grueso), regado, Nivelado y compactado C/  equipo  pesado.  (Calles ).</t>
  </si>
  <si>
    <t>Suministro de relleno (Granzote   grueso), regado, Nivelado y compactado C/  equipo  pesado. (Calles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</si>
</sst>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sz val="10"/>
      <name val="Tms Rmn"/>
    </font>
    <font>
      <b/>
      <i/>
      <sz val="11"/>
      <color rgb="FF0000CC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3" applyNumberFormat="0" applyAlignment="0" applyProtection="0"/>
    <xf numFmtId="0" fontId="15" fillId="19" borderId="3" applyNumberFormat="0" applyAlignment="0" applyProtection="0"/>
    <xf numFmtId="0" fontId="15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7" applyNumberFormat="0" applyAlignment="0" applyProtection="0"/>
    <xf numFmtId="0" fontId="23" fillId="19" borderId="7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7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2" fontId="6" fillId="21" borderId="12" xfId="0" applyNumberFormat="1" applyFont="1" applyFill="1" applyBorder="1" applyAlignment="1">
      <alignment horizontal="center" vertical="top"/>
    </xf>
    <xf numFmtId="0" fontId="6" fillId="21" borderId="13" xfId="0" applyFont="1" applyFill="1" applyBorder="1" applyAlignment="1">
      <alignment horizontal="left" vertical="top"/>
    </xf>
    <xf numFmtId="0" fontId="6" fillId="21" borderId="13" xfId="0" applyFont="1" applyFill="1" applyBorder="1" applyAlignment="1">
      <alignment horizontal="center" vertical="top"/>
    </xf>
    <xf numFmtId="0" fontId="6" fillId="21" borderId="14" xfId="0" applyFont="1" applyFill="1" applyBorder="1" applyAlignment="1">
      <alignment horizontal="center" vertical="top"/>
    </xf>
    <xf numFmtId="2" fontId="5" fillId="0" borderId="12" xfId="0" applyNumberFormat="1" applyFont="1" applyBorder="1" applyAlignment="1">
      <alignment horizontal="center" vertical="top"/>
    </xf>
    <xf numFmtId="0" fontId="5" fillId="2" borderId="13" xfId="0" applyFont="1" applyFill="1" applyBorder="1" applyAlignment="1">
      <alignment horizontal="left" vertical="top"/>
    </xf>
    <xf numFmtId="166" fontId="5" fillId="2" borderId="13" xfId="112" applyNumberFormat="1" applyFont="1" applyFill="1" applyBorder="1" applyAlignment="1">
      <alignment horizontal="center"/>
    </xf>
    <xf numFmtId="166" fontId="5" fillId="2" borderId="13" xfId="0" applyNumberFormat="1" applyFont="1" applyFill="1" applyBorder="1" applyAlignment="1">
      <alignment horizontal="center"/>
    </xf>
    <xf numFmtId="166" fontId="5" fillId="2" borderId="13" xfId="112" applyNumberFormat="1" applyFont="1" applyFill="1" applyBorder="1" applyAlignment="1">
      <alignment horizontal="right"/>
    </xf>
    <xf numFmtId="166" fontId="5" fillId="0" borderId="14" xfId="112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 vertical="top"/>
    </xf>
    <xf numFmtId="166" fontId="5" fillId="0" borderId="13" xfId="112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left" vertical="top" wrapText="1"/>
    </xf>
    <xf numFmtId="4" fontId="5" fillId="0" borderId="13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right"/>
    </xf>
    <xf numFmtId="175" fontId="6" fillId="22" borderId="12" xfId="0" applyNumberFormat="1" applyFont="1" applyFill="1" applyBorder="1" applyAlignment="1">
      <alignment horizontal="center"/>
    </xf>
    <xf numFmtId="175" fontId="6" fillId="22" borderId="13" xfId="0" applyNumberFormat="1" applyFont="1" applyFill="1" applyBorder="1" applyAlignment="1">
      <alignment horizontal="center"/>
    </xf>
    <xf numFmtId="175" fontId="6" fillId="22" borderId="14" xfId="0" applyNumberFormat="1" applyFont="1" applyFill="1" applyBorder="1" applyAlignment="1">
      <alignment horizontal="right"/>
    </xf>
    <xf numFmtId="39" fontId="6" fillId="0" borderId="12" xfId="144" applyFont="1" applyBorder="1" applyAlignment="1">
      <alignment horizontal="center"/>
    </xf>
    <xf numFmtId="39" fontId="6" fillId="0" borderId="13" xfId="144" applyFont="1" applyBorder="1" applyAlignment="1">
      <alignment horizontal="center" vertical="top"/>
    </xf>
    <xf numFmtId="39" fontId="6" fillId="0" borderId="13" xfId="144" applyFont="1" applyBorder="1" applyAlignment="1">
      <alignment horizont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0" fontId="6" fillId="21" borderId="14" xfId="0" applyFont="1" applyFill="1" applyBorder="1" applyAlignment="1">
      <alignment horizontal="right" vertical="top"/>
    </xf>
    <xf numFmtId="2" fontId="5" fillId="0" borderId="12" xfId="0" applyNumberFormat="1" applyFont="1" applyBorder="1" applyAlignment="1">
      <alignment horizontal="center" vertical="center"/>
    </xf>
    <xf numFmtId="166" fontId="5" fillId="0" borderId="13" xfId="112" applyNumberFormat="1" applyFont="1" applyFill="1" applyBorder="1" applyAlignment="1">
      <alignment horizontal="center" vertical="center"/>
    </xf>
    <xf numFmtId="166" fontId="5" fillId="0" borderId="13" xfId="112" applyNumberFormat="1" applyFont="1" applyFill="1" applyBorder="1" applyAlignment="1">
      <alignment horizontal="right" vertical="center"/>
    </xf>
    <xf numFmtId="166" fontId="5" fillId="0" borderId="14" xfId="112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top" wrapText="1"/>
    </xf>
    <xf numFmtId="175" fontId="5" fillId="0" borderId="12" xfId="144" applyNumberFormat="1" applyFont="1" applyBorder="1" applyAlignment="1">
      <alignment horizontal="center" vertical="top"/>
    </xf>
    <xf numFmtId="39" fontId="5" fillId="0" borderId="13" xfId="144" applyFont="1" applyBorder="1" applyAlignment="1">
      <alignment vertical="top" wrapText="1"/>
    </xf>
    <xf numFmtId="39" fontId="5" fillId="0" borderId="13" xfId="144" applyFont="1" applyBorder="1" applyAlignment="1">
      <alignment horizontal="center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2" borderId="13" xfId="112" applyNumberFormat="1" applyFont="1" applyFill="1" applyBorder="1" applyAlignment="1">
      <alignment horizontal="right" vertical="center"/>
    </xf>
    <xf numFmtId="2" fontId="6" fillId="21" borderId="13" xfId="0" applyNumberFormat="1" applyFont="1" applyFill="1" applyBorder="1" applyAlignment="1">
      <alignment horizontal="center" vertical="top"/>
    </xf>
    <xf numFmtId="43" fontId="6" fillId="21" borderId="13" xfId="150" applyFont="1" applyFill="1" applyBorder="1" applyAlignment="1">
      <alignment horizontal="right" vertical="top"/>
    </xf>
    <xf numFmtId="43" fontId="6" fillId="21" borderId="14" xfId="150" applyFont="1" applyFill="1" applyBorder="1" applyAlignment="1">
      <alignment horizontal="right" vertical="top"/>
    </xf>
    <xf numFmtId="0" fontId="5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4" fontId="5" fillId="4" borderId="14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10" fontId="5" fillId="2" borderId="13" xfId="0" applyNumberFormat="1" applyFont="1" applyFill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10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0" fontId="5" fillId="23" borderId="12" xfId="0" applyFont="1" applyFill="1" applyBorder="1" applyAlignment="1">
      <alignment horizontal="center" vertical="top"/>
    </xf>
    <xf numFmtId="0" fontId="6" fillId="23" borderId="13" xfId="0" applyFont="1" applyFill="1" applyBorder="1"/>
    <xf numFmtId="10" fontId="5" fillId="23" borderId="13" xfId="0" applyNumberFormat="1" applyFont="1" applyFill="1" applyBorder="1" applyAlignment="1">
      <alignment horizontal="center"/>
    </xf>
    <xf numFmtId="0" fontId="5" fillId="23" borderId="13" xfId="0" applyFont="1" applyFill="1" applyBorder="1"/>
    <xf numFmtId="4" fontId="5" fillId="23" borderId="13" xfId="0" applyNumberFormat="1" applyFont="1" applyFill="1" applyBorder="1" applyAlignment="1">
      <alignment horizontal="right"/>
    </xf>
    <xf numFmtId="4" fontId="5" fillId="23" borderId="14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top"/>
    </xf>
    <xf numFmtId="0" fontId="6" fillId="4" borderId="13" xfId="0" applyFont="1" applyFill="1" applyBorder="1"/>
    <xf numFmtId="10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/>
    <xf numFmtId="4" fontId="5" fillId="4" borderId="13" xfId="0" applyNumberFormat="1" applyFont="1" applyFill="1" applyBorder="1" applyAlignment="1">
      <alignment horizontal="right"/>
    </xf>
    <xf numFmtId="0" fontId="29" fillId="0" borderId="12" xfId="0" applyFont="1" applyBorder="1" applyAlignment="1">
      <alignment horizontal="center" vertical="top"/>
    </xf>
    <xf numFmtId="166" fontId="5" fillId="21" borderId="13" xfId="112" applyNumberFormat="1" applyFont="1" applyFill="1" applyBorder="1" applyAlignment="1">
      <alignment horizontal="center" vertical="center"/>
    </xf>
    <xf numFmtId="166" fontId="5" fillId="21" borderId="13" xfId="112" applyNumberFormat="1" applyFont="1" applyFill="1" applyBorder="1" applyAlignment="1">
      <alignment horizontal="right" vertical="center"/>
    </xf>
    <xf numFmtId="166" fontId="5" fillId="21" borderId="14" xfId="112" applyNumberFormat="1" applyFont="1" applyFill="1" applyBorder="1" applyAlignment="1">
      <alignment horizontal="right" vertical="center"/>
    </xf>
    <xf numFmtId="0" fontId="5" fillId="21" borderId="13" xfId="0" applyFont="1" applyFill="1" applyBorder="1" applyAlignment="1">
      <alignment horizontal="left" vertical="center" wrapText="1"/>
    </xf>
    <xf numFmtId="2" fontId="6" fillId="21" borderId="12" xfId="0" applyNumberFormat="1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2" fontId="0" fillId="4" borderId="13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4" fontId="0" fillId="4" borderId="13" xfId="0" applyNumberFormat="1" applyFill="1" applyBorder="1" applyAlignment="1">
      <alignment vertical="center" wrapText="1"/>
    </xf>
    <xf numFmtId="4" fontId="0" fillId="4" borderId="13" xfId="0" applyNumberFormat="1" applyFill="1" applyBorder="1" applyAlignment="1">
      <alignment horizontal="right" vertical="center"/>
    </xf>
    <xf numFmtId="0" fontId="30" fillId="22" borderId="13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4" borderId="0" xfId="0" applyFont="1" applyFill="1" applyBorder="1" applyAlignment="1">
      <alignment vertical="center"/>
    </xf>
    <xf numFmtId="0" fontId="4" fillId="24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  <xf numFmtId="4" fontId="4" fillId="4" borderId="15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vertical="center" wrapText="1"/>
    </xf>
    <xf numFmtId="0" fontId="5" fillId="24" borderId="0" xfId="0" applyFont="1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wrapText="1"/>
    </xf>
    <xf numFmtId="0" fontId="5" fillId="20" borderId="10" xfId="0" applyFont="1" applyFill="1" applyBorder="1" applyAlignment="1">
      <alignment horizontal="center" wrapText="1"/>
    </xf>
    <xf numFmtId="0" fontId="5" fillId="20" borderId="11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168" fontId="30" fillId="22" borderId="12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175" fontId="0" fillId="4" borderId="12" xfId="0" applyNumberFormat="1" applyFont="1" applyFill="1" applyBorder="1" applyAlignment="1">
      <alignment horizontal="center" vertical="center"/>
    </xf>
    <xf numFmtId="4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 wrapText="1"/>
    </xf>
    <xf numFmtId="4" fontId="0" fillId="22" borderId="14" xfId="0" applyNumberFormat="1" applyFill="1" applyBorder="1" applyAlignment="1">
      <alignment vertical="center" wrapText="1"/>
    </xf>
    <xf numFmtId="175" fontId="6" fillId="23" borderId="14" xfId="0" applyNumberFormat="1" applyFont="1" applyFill="1" applyBorder="1" applyAlignment="1">
      <alignment horizontal="center"/>
    </xf>
    <xf numFmtId="4" fontId="6" fillId="23" borderId="17" xfId="0" applyNumberFormat="1" applyFont="1" applyFill="1" applyBorder="1" applyAlignment="1">
      <alignment horizontal="center"/>
    </xf>
    <xf numFmtId="4" fontId="6" fillId="23" borderId="17" xfId="0" applyNumberFormat="1" applyFont="1" applyFill="1" applyBorder="1" applyAlignment="1">
      <alignment horizontal="right"/>
    </xf>
    <xf numFmtId="4" fontId="6" fillId="23" borderId="18" xfId="0" applyNumberFormat="1" applyFont="1" applyFill="1" applyBorder="1" applyAlignment="1">
      <alignment horizontal="center"/>
    </xf>
    <xf numFmtId="175" fontId="6" fillId="4" borderId="12" xfId="0" applyNumberFormat="1" applyFont="1" applyFill="1" applyBorder="1" applyAlignment="1">
      <alignment horizontal="center"/>
    </xf>
    <xf numFmtId="175" fontId="6" fillId="4" borderId="13" xfId="0" applyNumberFormat="1" applyFont="1" applyFill="1" applyBorder="1" applyAlignment="1">
      <alignment horizontal="center"/>
    </xf>
    <xf numFmtId="175" fontId="6" fillId="4" borderId="14" xfId="0" applyNumberFormat="1" applyFont="1" applyFill="1" applyBorder="1" applyAlignment="1">
      <alignment horizontal="right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75" fontId="6" fillId="4" borderId="14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4" fontId="5" fillId="0" borderId="19" xfId="0" applyNumberFormat="1" applyFont="1" applyBorder="1" applyAlignment="1">
      <alignment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4" fillId="24" borderId="0" xfId="0" applyFont="1" applyFill="1" applyBorder="1" applyAlignment="1">
      <alignment horizontal="left" vertical="center"/>
    </xf>
    <xf numFmtId="0" fontId="4" fillId="2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3" borderId="12" xfId="0" applyFont="1" applyFill="1" applyBorder="1" applyAlignment="1">
      <alignment horizontal="center"/>
    </xf>
    <xf numFmtId="0" fontId="6" fillId="23" borderId="13" xfId="0" applyFont="1" applyFill="1" applyBorder="1" applyAlignment="1">
      <alignment horizontal="center"/>
    </xf>
    <xf numFmtId="0" fontId="31" fillId="24" borderId="0" xfId="0" applyFont="1" applyFill="1" applyBorder="1" applyAlignment="1">
      <alignment horizontal="left" vertical="center" wrapText="1"/>
    </xf>
    <xf numFmtId="4" fontId="6" fillId="23" borderId="16" xfId="0" applyNumberFormat="1" applyFont="1" applyFill="1" applyBorder="1" applyAlignment="1">
      <alignment horizontal="center"/>
    </xf>
    <xf numFmtId="4" fontId="6" fillId="23" borderId="17" xfId="0" applyNumberFormat="1" applyFont="1" applyFill="1" applyBorder="1" applyAlignment="1">
      <alignment horizontal="center"/>
    </xf>
    <xf numFmtId="0" fontId="3" fillId="24" borderId="0" xfId="0" applyFont="1" applyFill="1" applyBorder="1" applyAlignment="1">
      <alignment horizontal="left" vertical="center"/>
    </xf>
    <xf numFmtId="0" fontId="3" fillId="24" borderId="0" xfId="0" applyFont="1" applyFill="1" applyBorder="1" applyAlignment="1">
      <alignment horizontal="center" vertical="center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212352</xdr:colOff>
      <xdr:row>1</xdr:row>
      <xdr:rowOff>13910</xdr:rowOff>
    </xdr:from>
    <xdr:to>
      <xdr:col>1</xdr:col>
      <xdr:colOff>434340</xdr:colOff>
      <xdr:row>4</xdr:row>
      <xdr:rowOff>30480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352" y="189170"/>
          <a:ext cx="702048" cy="54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"/>
  <sheetViews>
    <sheetView tabSelected="1" view="pageBreakPreview" zoomScale="85" zoomScaleNormal="85" zoomScaleSheetLayoutView="85" workbookViewId="0">
      <selection activeCell="I90" sqref="I90"/>
    </sheetView>
  </sheetViews>
  <sheetFormatPr baseColWidth="10" defaultColWidth="11.44140625" defaultRowHeight="13.8" x14ac:dyDescent="0.25"/>
  <cols>
    <col min="1" max="1" width="7" style="4" customWidth="1"/>
    <col min="2" max="2" width="53.664062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90"/>
      <c r="B1" s="91"/>
      <c r="C1" s="92"/>
      <c r="D1" s="93"/>
      <c r="E1" s="94"/>
      <c r="F1" s="92"/>
    </row>
    <row r="2" spans="1:30" x14ac:dyDescent="0.25">
      <c r="A2" s="139" t="s">
        <v>20</v>
      </c>
      <c r="B2" s="139"/>
      <c r="C2" s="139"/>
      <c r="D2" s="139"/>
      <c r="E2" s="139"/>
      <c r="F2" s="139"/>
    </row>
    <row r="3" spans="1:30" x14ac:dyDescent="0.25">
      <c r="A3" s="140" t="s">
        <v>21</v>
      </c>
      <c r="B3" s="140"/>
      <c r="C3" s="140"/>
      <c r="D3" s="140"/>
      <c r="E3" s="140"/>
      <c r="F3" s="140"/>
    </row>
    <row r="4" spans="1:30" x14ac:dyDescent="0.25">
      <c r="A4" s="139" t="s">
        <v>18</v>
      </c>
      <c r="B4" s="139"/>
      <c r="C4" s="139"/>
      <c r="D4" s="139"/>
      <c r="E4" s="139"/>
      <c r="F4" s="139"/>
    </row>
    <row r="5" spans="1:30" x14ac:dyDescent="0.25">
      <c r="A5" s="140" t="s">
        <v>42</v>
      </c>
      <c r="B5" s="140"/>
      <c r="C5" s="140"/>
      <c r="D5" s="140"/>
      <c r="E5" s="140"/>
      <c r="F5" s="140"/>
    </row>
    <row r="6" spans="1:30" ht="13.8" customHeight="1" x14ac:dyDescent="0.25">
      <c r="A6" s="126" t="s">
        <v>75</v>
      </c>
      <c r="B6" s="136" t="s">
        <v>79</v>
      </c>
      <c r="C6" s="136"/>
      <c r="D6" s="136"/>
      <c r="E6" s="136"/>
      <c r="F6" s="127"/>
    </row>
    <row r="7" spans="1:30" ht="13.8" customHeight="1" x14ac:dyDescent="0.25">
      <c r="A7" s="128" t="s">
        <v>72</v>
      </c>
      <c r="B7" s="128" t="s">
        <v>80</v>
      </c>
      <c r="C7" s="128"/>
      <c r="D7" s="135" t="s">
        <v>37</v>
      </c>
      <c r="E7" s="135"/>
      <c r="F7" s="127">
        <f>F88</f>
        <v>0</v>
      </c>
    </row>
    <row r="8" spans="1:30" x14ac:dyDescent="0.25">
      <c r="A8" s="129" t="s">
        <v>73</v>
      </c>
      <c r="B8" s="130" t="s">
        <v>74</v>
      </c>
      <c r="C8" s="131"/>
      <c r="D8" s="132"/>
      <c r="E8" s="133"/>
      <c r="F8" s="131" t="s">
        <v>41</v>
      </c>
    </row>
    <row r="9" spans="1:30" s="7" customFormat="1" x14ac:dyDescent="0.25">
      <c r="A9" s="104" t="s">
        <v>8</v>
      </c>
      <c r="B9" s="105" t="s">
        <v>33</v>
      </c>
      <c r="C9" s="105" t="s">
        <v>1</v>
      </c>
      <c r="D9" s="105" t="s">
        <v>0</v>
      </c>
      <c r="E9" s="105" t="s">
        <v>9</v>
      </c>
      <c r="F9" s="106" t="s">
        <v>10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s="7" customFormat="1" x14ac:dyDescent="0.25">
      <c r="A10" s="15"/>
      <c r="B10" s="107"/>
      <c r="C10" s="108"/>
      <c r="D10" s="108"/>
      <c r="E10" s="32"/>
      <c r="F10" s="1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1">
        <v>1</v>
      </c>
      <c r="B11" s="12" t="s">
        <v>19</v>
      </c>
      <c r="C11" s="13"/>
      <c r="D11" s="13"/>
      <c r="E11" s="13"/>
      <c r="F11" s="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s="7" customFormat="1" x14ac:dyDescent="0.25">
      <c r="A12" s="15">
        <f>A11+0.01</f>
        <v>1.01</v>
      </c>
      <c r="B12" s="16" t="s">
        <v>32</v>
      </c>
      <c r="C12" s="17">
        <v>1</v>
      </c>
      <c r="D12" s="18" t="s">
        <v>15</v>
      </c>
      <c r="E12" s="19"/>
      <c r="F12" s="20">
        <f>C12*E12</f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7" customFormat="1" x14ac:dyDescent="0.25">
      <c r="A13" s="15">
        <f t="shared" ref="A13:A14" si="0">A12+0.01</f>
        <v>1.02</v>
      </c>
      <c r="B13" s="21" t="s">
        <v>45</v>
      </c>
      <c r="C13" s="22">
        <v>1</v>
      </c>
      <c r="D13" s="18" t="s">
        <v>15</v>
      </c>
      <c r="E13" s="19"/>
      <c r="F13" s="20">
        <f t="shared" ref="F13:F14" si="1">C13*E13</f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s="7" customFormat="1" x14ac:dyDescent="0.25">
      <c r="A14" s="15">
        <f t="shared" si="0"/>
        <v>1.03</v>
      </c>
      <c r="B14" s="23" t="s">
        <v>43</v>
      </c>
      <c r="C14" s="24">
        <v>1</v>
      </c>
      <c r="D14" s="24" t="s">
        <v>15</v>
      </c>
      <c r="E14" s="25"/>
      <c r="F14" s="20">
        <f t="shared" si="1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7" customFormat="1" x14ac:dyDescent="0.25">
      <c r="A15" s="26"/>
      <c r="B15" s="27" t="s">
        <v>27</v>
      </c>
      <c r="C15" s="27"/>
      <c r="D15" s="27"/>
      <c r="E15" s="27"/>
      <c r="F15" s="28">
        <f>SUM(F12:F14)</f>
        <v>0</v>
      </c>
      <c r="G15" s="8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7" customFormat="1" x14ac:dyDescent="0.25">
      <c r="A16" s="29"/>
      <c r="B16" s="30"/>
      <c r="C16" s="31"/>
      <c r="D16" s="31"/>
      <c r="E16" s="32"/>
      <c r="F16" s="33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7" customFormat="1" x14ac:dyDescent="0.25">
      <c r="A17" s="11">
        <v>2</v>
      </c>
      <c r="B17" s="12" t="s">
        <v>24</v>
      </c>
      <c r="C17" s="13"/>
      <c r="D17" s="13"/>
      <c r="E17" s="13"/>
      <c r="F17" s="3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7" customFormat="1" ht="27.6" x14ac:dyDescent="0.25">
      <c r="A18" s="35">
        <f>A17+0.01</f>
        <v>2.0099999999999998</v>
      </c>
      <c r="B18" s="39" t="s">
        <v>70</v>
      </c>
      <c r="C18" s="36">
        <f>1000*8</f>
        <v>8000</v>
      </c>
      <c r="D18" s="36" t="s">
        <v>52</v>
      </c>
      <c r="E18" s="37"/>
      <c r="F18" s="38">
        <f>E18*C18</f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7" customFormat="1" x14ac:dyDescent="0.25">
      <c r="A19" s="35">
        <f t="shared" ref="A19:A23" si="2">A18+0.01</f>
        <v>2.0199999999999996</v>
      </c>
      <c r="B19" s="21" t="s">
        <v>46</v>
      </c>
      <c r="C19" s="36">
        <f>C28*1.45*0.2</f>
        <v>464</v>
      </c>
      <c r="D19" s="36" t="s">
        <v>14</v>
      </c>
      <c r="E19" s="37"/>
      <c r="F19" s="38">
        <f t="shared" ref="F19:F21" si="3">E19*C19</f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7" customFormat="1" x14ac:dyDescent="0.25">
      <c r="A20" s="35">
        <f t="shared" si="2"/>
        <v>2.0299999999999994</v>
      </c>
      <c r="B20" s="21" t="s">
        <v>48</v>
      </c>
      <c r="C20" s="36">
        <f>((C18*0.1)+(C19))*1.15</f>
        <v>1453.6</v>
      </c>
      <c r="D20" s="36" t="s">
        <v>14</v>
      </c>
      <c r="E20" s="37"/>
      <c r="F20" s="38">
        <f t="shared" si="3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s="7" customFormat="1" ht="27.6" x14ac:dyDescent="0.25">
      <c r="A21" s="35">
        <f t="shared" si="2"/>
        <v>2.0399999999999991</v>
      </c>
      <c r="B21" s="39" t="s">
        <v>25</v>
      </c>
      <c r="C21" s="36">
        <f>C27*0.25</f>
        <v>480</v>
      </c>
      <c r="D21" s="36" t="s">
        <v>14</v>
      </c>
      <c r="E21" s="37"/>
      <c r="F21" s="38">
        <f t="shared" si="3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s="7" customFormat="1" ht="27.6" x14ac:dyDescent="0.25">
      <c r="A22" s="35">
        <f>A21+0.01</f>
        <v>2.0499999999999989</v>
      </c>
      <c r="B22" s="39" t="s">
        <v>81</v>
      </c>
      <c r="C22" s="36">
        <f>(460*7)*0.1</f>
        <v>322</v>
      </c>
      <c r="D22" s="36" t="s">
        <v>14</v>
      </c>
      <c r="E22" s="37"/>
      <c r="F22" s="38">
        <f t="shared" ref="F22" si="4">E22*C22</f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s="7" customFormat="1" ht="27.6" x14ac:dyDescent="0.25">
      <c r="A23" s="35">
        <f t="shared" si="2"/>
        <v>2.0599999999999987</v>
      </c>
      <c r="B23" s="39" t="s">
        <v>82</v>
      </c>
      <c r="C23" s="36">
        <f>(428*7)*0.15</f>
        <v>449.4</v>
      </c>
      <c r="D23" s="36" t="s">
        <v>14</v>
      </c>
      <c r="E23" s="37"/>
      <c r="F23" s="38">
        <f t="shared" ref="F23" si="5">E23*C23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s="7" customFormat="1" x14ac:dyDescent="0.25">
      <c r="A24" s="26"/>
      <c r="B24" s="27" t="s">
        <v>28</v>
      </c>
      <c r="C24" s="27"/>
      <c r="D24" s="27"/>
      <c r="E24" s="27"/>
      <c r="F24" s="28">
        <f>SUM(F18:F23)</f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s="7" customFormat="1" x14ac:dyDescent="0.25">
      <c r="A25" s="40"/>
      <c r="B25" s="41"/>
      <c r="C25" s="42"/>
      <c r="D25" s="42"/>
      <c r="E25" s="32"/>
      <c r="F25" s="2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s="7" customFormat="1" x14ac:dyDescent="0.25">
      <c r="A26" s="11">
        <v>3</v>
      </c>
      <c r="B26" s="12" t="s">
        <v>49</v>
      </c>
      <c r="C26" s="13"/>
      <c r="D26" s="13"/>
      <c r="E26" s="13"/>
      <c r="F26" s="3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s="7" customFormat="1" ht="27.6" x14ac:dyDescent="0.25">
      <c r="A27" s="35">
        <f>A26+0.01</f>
        <v>3.01</v>
      </c>
      <c r="B27" s="39" t="s">
        <v>53</v>
      </c>
      <c r="C27" s="43">
        <f>C28*1.2</f>
        <v>1920</v>
      </c>
      <c r="D27" s="44" t="s">
        <v>39</v>
      </c>
      <c r="E27" s="45"/>
      <c r="F27" s="38">
        <f t="shared" ref="F27:F67" si="6">C27*E27</f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s="7" customFormat="1" ht="27.6" x14ac:dyDescent="0.25">
      <c r="A28" s="35">
        <f t="shared" ref="A28:A29" si="7">A27+0.01</f>
        <v>3.0199999999999996</v>
      </c>
      <c r="B28" s="39" t="s">
        <v>44</v>
      </c>
      <c r="C28" s="43">
        <v>1600</v>
      </c>
      <c r="D28" s="44" t="s">
        <v>7</v>
      </c>
      <c r="E28" s="45"/>
      <c r="F28" s="38">
        <f t="shared" si="6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s="7" customFormat="1" x14ac:dyDescent="0.25">
      <c r="A29" s="35">
        <f t="shared" si="7"/>
        <v>3.0299999999999994</v>
      </c>
      <c r="B29" s="39" t="s">
        <v>47</v>
      </c>
      <c r="C29" s="36">
        <f>C28*0.15*0.45</f>
        <v>108</v>
      </c>
      <c r="D29" s="36" t="s">
        <v>14</v>
      </c>
      <c r="E29" s="37"/>
      <c r="F29" s="38">
        <f t="shared" si="6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s="7" customFormat="1" x14ac:dyDescent="0.25">
      <c r="A30" s="26"/>
      <c r="B30" s="27" t="s">
        <v>29</v>
      </c>
      <c r="C30" s="27"/>
      <c r="D30" s="27"/>
      <c r="E30" s="27"/>
      <c r="F30" s="28">
        <f>SUM(F27:F29)</f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s="7" customFormat="1" x14ac:dyDescent="0.25">
      <c r="A31" s="35"/>
      <c r="B31" s="39"/>
      <c r="C31" s="36"/>
      <c r="D31" s="36"/>
      <c r="E31" s="37"/>
      <c r="F31" s="3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s="7" customFormat="1" ht="17.399999999999999" customHeight="1" x14ac:dyDescent="0.25">
      <c r="A32" s="74">
        <v>4</v>
      </c>
      <c r="B32" s="73" t="s">
        <v>76</v>
      </c>
      <c r="C32" s="70"/>
      <c r="D32" s="70"/>
      <c r="E32" s="71"/>
      <c r="F32" s="72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s="7" customFormat="1" x14ac:dyDescent="0.25">
      <c r="A33" s="35"/>
      <c r="B33" s="39"/>
      <c r="C33" s="36"/>
      <c r="D33" s="36"/>
      <c r="E33" s="37"/>
      <c r="F33" s="3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7" customFormat="1" ht="25.2" x14ac:dyDescent="0.25">
      <c r="A34" s="110">
        <v>1</v>
      </c>
      <c r="B34" s="82" t="s">
        <v>62</v>
      </c>
      <c r="C34" s="75"/>
      <c r="D34" s="76"/>
      <c r="E34" s="76"/>
      <c r="F34" s="11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s="7" customFormat="1" ht="14.4" x14ac:dyDescent="0.25">
      <c r="A35" s="112" t="s">
        <v>56</v>
      </c>
      <c r="B35" s="79" t="s">
        <v>54</v>
      </c>
      <c r="C35" s="77">
        <v>1</v>
      </c>
      <c r="D35" s="78" t="s">
        <v>36</v>
      </c>
      <c r="E35" s="81"/>
      <c r="F35" s="113">
        <f>E35*C35</f>
        <v>0</v>
      </c>
      <c r="G35" s="89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s="7" customFormat="1" ht="14.4" x14ac:dyDescent="0.25">
      <c r="A36" s="112" t="s">
        <v>57</v>
      </c>
      <c r="B36" s="79" t="s">
        <v>77</v>
      </c>
      <c r="C36" s="77">
        <f>8.5*2*0.4</f>
        <v>6.8000000000000007</v>
      </c>
      <c r="D36" s="78" t="s">
        <v>35</v>
      </c>
      <c r="E36" s="81"/>
      <c r="F36" s="113">
        <f t="shared" ref="F36:F39" si="8">E36*C36</f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s="7" customFormat="1" ht="14.4" x14ac:dyDescent="0.25">
      <c r="A37" s="112" t="s">
        <v>58</v>
      </c>
      <c r="B37" s="79" t="s">
        <v>55</v>
      </c>
      <c r="C37" s="77">
        <f>C36*1.21</f>
        <v>8.2279999999999998</v>
      </c>
      <c r="D37" s="78" t="s">
        <v>35</v>
      </c>
      <c r="E37" s="81"/>
      <c r="F37" s="113">
        <f t="shared" si="8"/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s="7" customFormat="1" ht="28.8" x14ac:dyDescent="0.25">
      <c r="A38" s="112" t="s">
        <v>59</v>
      </c>
      <c r="B38" s="79" t="s">
        <v>78</v>
      </c>
      <c r="C38" s="77">
        <f>8.5*2*0.2</f>
        <v>3.4000000000000004</v>
      </c>
      <c r="D38" s="78" t="s">
        <v>34</v>
      </c>
      <c r="E38" s="81"/>
      <c r="F38" s="113">
        <f t="shared" si="8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s="7" customFormat="1" ht="14.4" x14ac:dyDescent="0.25">
      <c r="A39" s="112" t="s">
        <v>60</v>
      </c>
      <c r="B39" s="76" t="s">
        <v>61</v>
      </c>
      <c r="C39" s="77">
        <v>3.8263799999999999</v>
      </c>
      <c r="D39" s="78" t="s">
        <v>34</v>
      </c>
      <c r="E39" s="81"/>
      <c r="F39" s="113">
        <f t="shared" si="8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s="7" customFormat="1" ht="14.4" x14ac:dyDescent="0.25">
      <c r="A40" s="114"/>
      <c r="B40" s="79"/>
      <c r="C40" s="79"/>
      <c r="D40" s="79"/>
      <c r="E40" s="80"/>
      <c r="F40" s="115">
        <f>SUM(F35:F39)</f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35"/>
      <c r="B41" s="39"/>
      <c r="C41" s="36"/>
      <c r="D41" s="36"/>
      <c r="E41" s="37"/>
      <c r="F41" s="38"/>
    </row>
    <row r="42" spans="1:30" ht="25.2" x14ac:dyDescent="0.25">
      <c r="A42" s="110">
        <v>2</v>
      </c>
      <c r="B42" s="82" t="s">
        <v>62</v>
      </c>
      <c r="C42" s="75"/>
      <c r="D42" s="76"/>
      <c r="E42" s="76"/>
      <c r="F42" s="111"/>
    </row>
    <row r="43" spans="1:30" ht="14.4" x14ac:dyDescent="0.25">
      <c r="A43" s="112" t="s">
        <v>56</v>
      </c>
      <c r="B43" s="79" t="s">
        <v>54</v>
      </c>
      <c r="C43" s="77">
        <v>1</v>
      </c>
      <c r="D43" s="78" t="s">
        <v>36</v>
      </c>
      <c r="E43" s="81"/>
      <c r="F43" s="113">
        <f>E43*C43</f>
        <v>0</v>
      </c>
    </row>
    <row r="44" spans="1:30" ht="14.4" x14ac:dyDescent="0.25">
      <c r="A44" s="112" t="s">
        <v>57</v>
      </c>
      <c r="B44" s="79" t="s">
        <v>77</v>
      </c>
      <c r="C44" s="77">
        <f>8.5*2*0.5</f>
        <v>8.5</v>
      </c>
      <c r="D44" s="78" t="s">
        <v>35</v>
      </c>
      <c r="E44" s="81"/>
      <c r="F44" s="113">
        <f t="shared" ref="F44:F47" si="9">E44*C44</f>
        <v>0</v>
      </c>
    </row>
    <row r="45" spans="1:30" ht="14.4" x14ac:dyDescent="0.25">
      <c r="A45" s="112" t="s">
        <v>58</v>
      </c>
      <c r="B45" s="79" t="s">
        <v>55</v>
      </c>
      <c r="C45" s="77">
        <f>C44*1.21</f>
        <v>10.285</v>
      </c>
      <c r="D45" s="78" t="s">
        <v>35</v>
      </c>
      <c r="E45" s="81"/>
      <c r="F45" s="113">
        <f t="shared" si="9"/>
        <v>0</v>
      </c>
    </row>
    <row r="46" spans="1:30" ht="28.8" x14ac:dyDescent="0.25">
      <c r="A46" s="112" t="s">
        <v>59</v>
      </c>
      <c r="B46" s="79" t="s">
        <v>78</v>
      </c>
      <c r="C46" s="77">
        <f>8.5*2*0.2</f>
        <v>3.4000000000000004</v>
      </c>
      <c r="D46" s="78" t="s">
        <v>34</v>
      </c>
      <c r="E46" s="81"/>
      <c r="F46" s="113">
        <f t="shared" si="9"/>
        <v>0</v>
      </c>
    </row>
    <row r="47" spans="1:30" ht="14.4" x14ac:dyDescent="0.25">
      <c r="A47" s="112" t="s">
        <v>60</v>
      </c>
      <c r="B47" s="76" t="s">
        <v>61</v>
      </c>
      <c r="C47" s="77">
        <f>8.5*1.5*0.3</f>
        <v>3.8249999999999997</v>
      </c>
      <c r="D47" s="78" t="s">
        <v>34</v>
      </c>
      <c r="E47" s="81"/>
      <c r="F47" s="113">
        <f t="shared" si="9"/>
        <v>0</v>
      </c>
    </row>
    <row r="48" spans="1:30" ht="14.4" x14ac:dyDescent="0.25">
      <c r="A48" s="114"/>
      <c r="B48" s="79"/>
      <c r="C48" s="79"/>
      <c r="D48" s="79"/>
      <c r="E48" s="80"/>
      <c r="F48" s="115">
        <f>SUM(F43:F47)</f>
        <v>0</v>
      </c>
    </row>
    <row r="49" spans="1:17" x14ac:dyDescent="0.25">
      <c r="A49" s="35"/>
      <c r="B49" s="39"/>
      <c r="C49" s="36"/>
      <c r="D49" s="36"/>
      <c r="E49" s="37"/>
      <c r="F49" s="38"/>
    </row>
    <row r="50" spans="1:17" ht="25.2" x14ac:dyDescent="0.25">
      <c r="A50" s="110">
        <v>3</v>
      </c>
      <c r="B50" s="82" t="s">
        <v>63</v>
      </c>
      <c r="C50" s="75"/>
      <c r="D50" s="76"/>
      <c r="E50" s="76"/>
      <c r="F50" s="111"/>
    </row>
    <row r="51" spans="1:17" ht="14.4" x14ac:dyDescent="0.25">
      <c r="A51" s="112" t="s">
        <v>56</v>
      </c>
      <c r="B51" s="79" t="s">
        <v>54</v>
      </c>
      <c r="C51" s="77">
        <v>1</v>
      </c>
      <c r="D51" s="78" t="s">
        <v>36</v>
      </c>
      <c r="E51" s="81"/>
      <c r="F51" s="113">
        <f>E51*C51</f>
        <v>0</v>
      </c>
    </row>
    <row r="52" spans="1:17" ht="14.4" x14ac:dyDescent="0.25">
      <c r="A52" s="112" t="s">
        <v>57</v>
      </c>
      <c r="B52" s="79" t="s">
        <v>77</v>
      </c>
      <c r="C52" s="77">
        <f>8.2*2*0.5</f>
        <v>8.1999999999999993</v>
      </c>
      <c r="D52" s="78" t="s">
        <v>35</v>
      </c>
      <c r="E52" s="81"/>
      <c r="F52" s="113">
        <f t="shared" ref="F52:F55" si="10">E52*C52</f>
        <v>0</v>
      </c>
    </row>
    <row r="53" spans="1:17" ht="14.4" x14ac:dyDescent="0.25">
      <c r="A53" s="112" t="s">
        <v>58</v>
      </c>
      <c r="B53" s="79" t="s">
        <v>55</v>
      </c>
      <c r="C53" s="77">
        <f>C52*1.21</f>
        <v>9.9219999999999988</v>
      </c>
      <c r="D53" s="78" t="s">
        <v>35</v>
      </c>
      <c r="E53" s="81"/>
      <c r="F53" s="113">
        <f t="shared" si="10"/>
        <v>0</v>
      </c>
    </row>
    <row r="54" spans="1:17" ht="28.8" x14ac:dyDescent="0.25">
      <c r="A54" s="112" t="s">
        <v>59</v>
      </c>
      <c r="B54" s="79" t="s">
        <v>78</v>
      </c>
      <c r="C54" s="77">
        <f>8.5*2*0.2</f>
        <v>3.4000000000000004</v>
      </c>
      <c r="D54" s="78" t="s">
        <v>34</v>
      </c>
      <c r="E54" s="81"/>
      <c r="F54" s="113">
        <f t="shared" si="10"/>
        <v>0</v>
      </c>
    </row>
    <row r="55" spans="1:17" s="8" customFormat="1" ht="15" thickBot="1" x14ac:dyDescent="0.3">
      <c r="A55" s="112" t="s">
        <v>60</v>
      </c>
      <c r="B55" s="76" t="s">
        <v>61</v>
      </c>
      <c r="C55" s="77">
        <f>8.5*1.5*0.3</f>
        <v>3.8249999999999997</v>
      </c>
      <c r="D55" s="78" t="s">
        <v>34</v>
      </c>
      <c r="E55" s="81"/>
      <c r="F55" s="113">
        <f t="shared" si="10"/>
        <v>0</v>
      </c>
      <c r="G55" s="6"/>
      <c r="H55" s="6"/>
      <c r="I55" s="6"/>
      <c r="J55" s="6"/>
      <c r="K55" s="6"/>
    </row>
    <row r="56" spans="1:17" s="10" customFormat="1" ht="15" thickTop="1" x14ac:dyDescent="0.25">
      <c r="A56" s="114"/>
      <c r="B56" s="79"/>
      <c r="C56" s="79"/>
      <c r="D56" s="79"/>
      <c r="E56" s="80"/>
      <c r="F56" s="115">
        <f>SUM(F51:F55)</f>
        <v>0</v>
      </c>
      <c r="G56" s="6"/>
      <c r="H56" s="6"/>
      <c r="I56" s="6"/>
      <c r="J56" s="6"/>
      <c r="K56" s="6"/>
    </row>
    <row r="57" spans="1:17" s="10" customFormat="1" ht="14.4" thickBot="1" x14ac:dyDescent="0.3">
      <c r="A57" s="35"/>
      <c r="B57" s="39"/>
      <c r="C57" s="36"/>
      <c r="D57" s="36"/>
      <c r="E57" s="37"/>
      <c r="F57" s="38"/>
      <c r="G57" s="6"/>
      <c r="H57" s="6"/>
      <c r="I57" s="6"/>
      <c r="J57" s="6"/>
      <c r="K57" s="6"/>
    </row>
    <row r="58" spans="1:17" s="9" customFormat="1" ht="25.8" thickTop="1" x14ac:dyDescent="0.25">
      <c r="A58" s="110">
        <v>4</v>
      </c>
      <c r="B58" s="82" t="s">
        <v>64</v>
      </c>
      <c r="C58" s="75"/>
      <c r="D58" s="76"/>
      <c r="E58" s="76"/>
      <c r="F58" s="111"/>
      <c r="G58" s="6"/>
      <c r="H58" s="6"/>
      <c r="I58" s="6"/>
      <c r="J58" s="6"/>
      <c r="K58" s="6"/>
    </row>
    <row r="59" spans="1:17" ht="14.4" x14ac:dyDescent="0.25">
      <c r="A59" s="112" t="s">
        <v>56</v>
      </c>
      <c r="B59" s="79" t="s">
        <v>54</v>
      </c>
      <c r="C59" s="77">
        <v>1</v>
      </c>
      <c r="D59" s="78" t="s">
        <v>36</v>
      </c>
      <c r="E59" s="81"/>
      <c r="F59" s="113">
        <f>E59*C59</f>
        <v>0</v>
      </c>
    </row>
    <row r="60" spans="1:17" ht="14.4" x14ac:dyDescent="0.25">
      <c r="A60" s="112" t="s">
        <v>57</v>
      </c>
      <c r="B60" s="79" t="s">
        <v>77</v>
      </c>
      <c r="C60" s="77">
        <f>8.2*2*0.5</f>
        <v>8.1999999999999993</v>
      </c>
      <c r="D60" s="78" t="s">
        <v>35</v>
      </c>
      <c r="E60" s="81"/>
      <c r="F60" s="113">
        <f t="shared" ref="F60:F63" si="11">E60*C60</f>
        <v>0</v>
      </c>
    </row>
    <row r="61" spans="1:17" ht="15" thickBot="1" x14ac:dyDescent="0.3">
      <c r="A61" s="112" t="s">
        <v>58</v>
      </c>
      <c r="B61" s="79" t="s">
        <v>55</v>
      </c>
      <c r="C61" s="77">
        <f>C60*1.21</f>
        <v>9.9219999999999988</v>
      </c>
      <c r="D61" s="78" t="s">
        <v>35</v>
      </c>
      <c r="E61" s="81"/>
      <c r="F61" s="113">
        <f t="shared" si="11"/>
        <v>0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29.4" thickTop="1" x14ac:dyDescent="0.25">
      <c r="A62" s="112" t="s">
        <v>59</v>
      </c>
      <c r="B62" s="79" t="s">
        <v>78</v>
      </c>
      <c r="C62" s="77">
        <f>8.5*2*0.2</f>
        <v>3.4000000000000004</v>
      </c>
      <c r="D62" s="78" t="s">
        <v>34</v>
      </c>
      <c r="E62" s="81"/>
      <c r="F62" s="113">
        <f t="shared" si="11"/>
        <v>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4.4" x14ac:dyDescent="0.25">
      <c r="A63" s="112" t="s">
        <v>60</v>
      </c>
      <c r="B63" s="76" t="s">
        <v>61</v>
      </c>
      <c r="C63" s="77">
        <f>8.5*1.5*0.3</f>
        <v>3.8249999999999997</v>
      </c>
      <c r="D63" s="78" t="s">
        <v>34</v>
      </c>
      <c r="E63" s="81"/>
      <c r="F63" s="113">
        <f t="shared" si="11"/>
        <v>0</v>
      </c>
    </row>
    <row r="64" spans="1:17" ht="14.4" x14ac:dyDescent="0.25">
      <c r="A64" s="114"/>
      <c r="B64" s="79"/>
      <c r="C64" s="79"/>
      <c r="D64" s="79"/>
      <c r="E64" s="80"/>
      <c r="F64" s="115">
        <f>SUM(F59:F63)</f>
        <v>0</v>
      </c>
    </row>
    <row r="65" spans="1:6" x14ac:dyDescent="0.25">
      <c r="A65" s="26"/>
      <c r="B65" s="27" t="s">
        <v>30</v>
      </c>
      <c r="C65" s="27"/>
      <c r="D65" s="27"/>
      <c r="E65" s="27"/>
      <c r="F65" s="28">
        <f>F64+F56+F48+F40</f>
        <v>0</v>
      </c>
    </row>
    <row r="66" spans="1:6" x14ac:dyDescent="0.25">
      <c r="A66" s="35"/>
      <c r="B66" s="39"/>
      <c r="C66" s="36"/>
      <c r="D66" s="36"/>
      <c r="E66" s="37"/>
      <c r="F66" s="38"/>
    </row>
    <row r="67" spans="1:6" x14ac:dyDescent="0.25">
      <c r="A67" s="11">
        <v>5</v>
      </c>
      <c r="B67" s="12" t="s">
        <v>23</v>
      </c>
      <c r="C67" s="46">
        <v>1</v>
      </c>
      <c r="D67" s="13" t="s">
        <v>15</v>
      </c>
      <c r="E67" s="47"/>
      <c r="F67" s="48">
        <f t="shared" si="6"/>
        <v>0</v>
      </c>
    </row>
    <row r="68" spans="1:6" x14ac:dyDescent="0.25">
      <c r="A68" s="26"/>
      <c r="B68" s="27" t="s">
        <v>65</v>
      </c>
      <c r="C68" s="27"/>
      <c r="D68" s="27"/>
      <c r="E68" s="27"/>
      <c r="F68" s="28">
        <f>SUM(F67)</f>
        <v>0</v>
      </c>
    </row>
    <row r="69" spans="1:6" x14ac:dyDescent="0.25">
      <c r="A69" s="120"/>
      <c r="B69" s="121"/>
      <c r="C69" s="121"/>
      <c r="D69" s="121"/>
      <c r="E69" s="121"/>
      <c r="F69" s="122"/>
    </row>
    <row r="70" spans="1:6" x14ac:dyDescent="0.25">
      <c r="A70" s="141" t="s">
        <v>11</v>
      </c>
      <c r="B70" s="142"/>
      <c r="C70" s="142"/>
      <c r="D70" s="142"/>
      <c r="E70" s="142"/>
      <c r="F70" s="116">
        <f>F68+F65+F30+F24+F15</f>
        <v>0</v>
      </c>
    </row>
    <row r="71" spans="1:6" x14ac:dyDescent="0.25">
      <c r="A71" s="123"/>
      <c r="B71" s="124"/>
      <c r="C71" s="124"/>
      <c r="D71" s="124"/>
      <c r="E71" s="124"/>
      <c r="F71" s="125"/>
    </row>
    <row r="72" spans="1:6" x14ac:dyDescent="0.25">
      <c r="A72" s="141" t="s">
        <v>11</v>
      </c>
      <c r="B72" s="142"/>
      <c r="C72" s="142"/>
      <c r="D72" s="142"/>
      <c r="E72" s="142"/>
      <c r="F72" s="116">
        <f>F70</f>
        <v>0</v>
      </c>
    </row>
    <row r="73" spans="1:6" x14ac:dyDescent="0.25">
      <c r="A73" s="49"/>
      <c r="B73" s="53"/>
      <c r="C73" s="24"/>
      <c r="D73" s="51"/>
      <c r="E73" s="25"/>
      <c r="F73" s="55"/>
    </row>
    <row r="74" spans="1:6" x14ac:dyDescent="0.25">
      <c r="A74" s="69"/>
      <c r="B74" s="134" t="s">
        <v>17</v>
      </c>
      <c r="C74" s="56">
        <v>0.05</v>
      </c>
      <c r="D74" s="57"/>
      <c r="E74" s="25"/>
      <c r="F74" s="52">
        <f>C74*F72</f>
        <v>0</v>
      </c>
    </row>
    <row r="75" spans="1:6" x14ac:dyDescent="0.25">
      <c r="A75" s="49"/>
      <c r="B75" s="50" t="s">
        <v>2</v>
      </c>
      <c r="C75" s="24"/>
      <c r="D75" s="51"/>
      <c r="E75" s="25"/>
      <c r="F75" s="52"/>
    </row>
    <row r="76" spans="1:6" x14ac:dyDescent="0.25">
      <c r="A76" s="49"/>
      <c r="B76" s="53" t="s">
        <v>3</v>
      </c>
      <c r="C76" s="54">
        <v>0.1</v>
      </c>
      <c r="D76" s="51"/>
      <c r="E76" s="25"/>
      <c r="F76" s="55">
        <f>C76*F72</f>
        <v>0</v>
      </c>
    </row>
    <row r="77" spans="1:6" x14ac:dyDescent="0.25">
      <c r="A77" s="49"/>
      <c r="B77" s="53" t="s">
        <v>4</v>
      </c>
      <c r="C77" s="56">
        <v>0.03</v>
      </c>
      <c r="D77" s="51"/>
      <c r="E77" s="25"/>
      <c r="F77" s="55">
        <f>C77*F72</f>
        <v>0</v>
      </c>
    </row>
    <row r="78" spans="1:6" x14ac:dyDescent="0.25">
      <c r="A78" s="49"/>
      <c r="B78" s="53" t="s">
        <v>50</v>
      </c>
      <c r="C78" s="56">
        <v>0.04</v>
      </c>
      <c r="D78" s="57"/>
      <c r="E78" s="25"/>
      <c r="F78" s="55">
        <f>C78*F72</f>
        <v>0</v>
      </c>
    </row>
    <row r="79" spans="1:6" x14ac:dyDescent="0.25">
      <c r="A79" s="49"/>
      <c r="B79" s="53" t="s">
        <v>16</v>
      </c>
      <c r="C79" s="56">
        <v>0.01</v>
      </c>
      <c r="D79" s="57"/>
      <c r="E79" s="25"/>
      <c r="F79" s="55">
        <f>C79*F72</f>
        <v>0</v>
      </c>
    </row>
    <row r="80" spans="1:6" x14ac:dyDescent="0.25">
      <c r="A80" s="49"/>
      <c r="B80" s="53" t="s">
        <v>5</v>
      </c>
      <c r="C80" s="56">
        <v>0.01</v>
      </c>
      <c r="D80" s="57"/>
      <c r="E80" s="25"/>
      <c r="F80" s="55">
        <f>C80*F72</f>
        <v>0</v>
      </c>
    </row>
    <row r="81" spans="1:7" x14ac:dyDescent="0.25">
      <c r="A81" s="49"/>
      <c r="B81" s="53" t="s">
        <v>31</v>
      </c>
      <c r="C81" s="56">
        <v>1E-3</v>
      </c>
      <c r="D81" s="57"/>
      <c r="E81" s="25"/>
      <c r="F81" s="55">
        <f>C81*F72</f>
        <v>0</v>
      </c>
    </row>
    <row r="82" spans="1:7" x14ac:dyDescent="0.25">
      <c r="A82" s="49"/>
      <c r="B82" s="53" t="s">
        <v>51</v>
      </c>
      <c r="C82" s="56">
        <v>0.05</v>
      </c>
      <c r="D82" s="57"/>
      <c r="E82" s="25"/>
      <c r="F82" s="55">
        <f>C82*F72</f>
        <v>0</v>
      </c>
    </row>
    <row r="83" spans="1:7" x14ac:dyDescent="0.25">
      <c r="A83" s="49"/>
      <c r="B83" s="53" t="s">
        <v>22</v>
      </c>
      <c r="C83" s="56">
        <v>0.18</v>
      </c>
      <c r="D83" s="57"/>
      <c r="E83" s="25"/>
      <c r="F83" s="55">
        <f>F76*C83</f>
        <v>0</v>
      </c>
    </row>
    <row r="84" spans="1:7" x14ac:dyDescent="0.25">
      <c r="A84" s="58"/>
      <c r="B84" s="59" t="s">
        <v>12</v>
      </c>
      <c r="C84" s="60"/>
      <c r="D84" s="61"/>
      <c r="E84" s="62"/>
      <c r="F84" s="63">
        <f>SUM(F76:F83)</f>
        <v>0</v>
      </c>
    </row>
    <row r="85" spans="1:7" x14ac:dyDescent="0.25">
      <c r="A85" s="49"/>
      <c r="B85" s="57"/>
      <c r="C85" s="56"/>
      <c r="D85" s="57"/>
      <c r="E85" s="25"/>
      <c r="F85" s="55"/>
    </row>
    <row r="86" spans="1:7" x14ac:dyDescent="0.25">
      <c r="A86" s="58"/>
      <c r="B86" s="59" t="s">
        <v>6</v>
      </c>
      <c r="C86" s="60"/>
      <c r="D86" s="61"/>
      <c r="E86" s="62"/>
      <c r="F86" s="63">
        <f>F84+F74+F72</f>
        <v>0</v>
      </c>
    </row>
    <row r="87" spans="1:7" x14ac:dyDescent="0.25">
      <c r="A87" s="64"/>
      <c r="B87" s="65"/>
      <c r="C87" s="66"/>
      <c r="D87" s="67"/>
      <c r="E87" s="68"/>
      <c r="F87" s="52"/>
    </row>
    <row r="88" spans="1:7" x14ac:dyDescent="0.25">
      <c r="A88" s="144" t="s">
        <v>13</v>
      </c>
      <c r="B88" s="145"/>
      <c r="C88" s="117"/>
      <c r="D88" s="118"/>
      <c r="E88" s="118"/>
      <c r="F88" s="119">
        <f>F86</f>
        <v>0</v>
      </c>
      <c r="G88" s="89"/>
    </row>
    <row r="89" spans="1:7" x14ac:dyDescent="0.25">
      <c r="A89" s="95" t="s">
        <v>66</v>
      </c>
      <c r="B89" s="96" t="s">
        <v>40</v>
      </c>
      <c r="C89" s="97"/>
      <c r="D89" s="96"/>
      <c r="E89" s="95"/>
      <c r="F89" s="98"/>
    </row>
    <row r="90" spans="1:7" x14ac:dyDescent="0.25">
      <c r="A90" s="83" t="s">
        <v>26</v>
      </c>
      <c r="B90" s="84" t="s">
        <v>38</v>
      </c>
      <c r="C90" s="85"/>
      <c r="D90" s="84"/>
      <c r="E90" s="99"/>
      <c r="F90" s="99"/>
    </row>
    <row r="91" spans="1:7" x14ac:dyDescent="0.25">
      <c r="A91" s="83"/>
      <c r="B91" s="84"/>
      <c r="C91" s="85"/>
      <c r="D91" s="84"/>
      <c r="E91" s="99"/>
      <c r="F91" s="99"/>
    </row>
    <row r="92" spans="1:7" ht="14.4" customHeight="1" x14ac:dyDescent="0.25">
      <c r="A92" s="143" t="s">
        <v>67</v>
      </c>
      <c r="B92" s="143"/>
      <c r="C92" s="100" t="s">
        <v>68</v>
      </c>
      <c r="D92" s="100"/>
      <c r="E92" s="100"/>
      <c r="F92" s="100"/>
    </row>
    <row r="93" spans="1:7" x14ac:dyDescent="0.25">
      <c r="A93" s="101"/>
      <c r="B93" s="102"/>
      <c r="C93" s="103"/>
      <c r="D93" s="103"/>
      <c r="E93" s="103"/>
      <c r="F93" s="103"/>
    </row>
    <row r="94" spans="1:7" x14ac:dyDescent="0.25">
      <c r="A94" s="101"/>
      <c r="B94" s="102"/>
      <c r="C94" s="103"/>
      <c r="D94" s="103"/>
      <c r="E94" s="103"/>
      <c r="F94" s="103"/>
    </row>
    <row r="95" spans="1:7" ht="14.4" customHeight="1" x14ac:dyDescent="0.25">
      <c r="A95" s="86" t="s">
        <v>69</v>
      </c>
      <c r="B95" s="87"/>
      <c r="C95" s="99"/>
      <c r="D95" s="138" t="s">
        <v>71</v>
      </c>
      <c r="E95" s="138"/>
      <c r="F95" s="138"/>
    </row>
    <row r="96" spans="1:7" x14ac:dyDescent="0.25">
      <c r="A96" s="146"/>
      <c r="B96" s="146"/>
      <c r="C96" s="146"/>
      <c r="D96" s="147"/>
      <c r="E96" s="147"/>
      <c r="F96" s="147"/>
    </row>
    <row r="97" spans="1:6" x14ac:dyDescent="0.25">
      <c r="A97" s="137"/>
      <c r="B97" s="137"/>
      <c r="C97" s="137"/>
      <c r="D97" s="138"/>
      <c r="E97" s="138"/>
      <c r="F97" s="138"/>
    </row>
    <row r="98" spans="1:6" ht="14.4" x14ac:dyDescent="0.3">
      <c r="A98" s="88"/>
      <c r="B98" s="88"/>
      <c r="C98" s="88"/>
      <c r="D98" s="88"/>
      <c r="E98" s="88"/>
      <c r="F98" s="88"/>
    </row>
  </sheetData>
  <mergeCells count="15">
    <mergeCell ref="D7:E7"/>
    <mergeCell ref="B6:E6"/>
    <mergeCell ref="A97:C97"/>
    <mergeCell ref="D97:F97"/>
    <mergeCell ref="A2:F2"/>
    <mergeCell ref="A3:F3"/>
    <mergeCell ref="A4:F4"/>
    <mergeCell ref="A5:F5"/>
    <mergeCell ref="A72:E72"/>
    <mergeCell ref="A92:B92"/>
    <mergeCell ref="A88:B88"/>
    <mergeCell ref="A96:C96"/>
    <mergeCell ref="D96:F96"/>
    <mergeCell ref="A70:E70"/>
    <mergeCell ref="D95:F95"/>
  </mergeCells>
  <printOptions horizontalCentered="1"/>
  <pageMargins left="0.23622047244094491" right="0.23622047244094491" top="0.74803149606299213" bottom="0.74803149606299213" header="0.31496062992125984" footer="0.31496062992125984"/>
  <pageSetup scale="80" fitToWidth="0" orientation="portrait" r:id="rId1"/>
  <headerFooter>
    <oddFooter>Página &amp;P</oddFooter>
  </headerFooter>
  <rowBreaks count="2" manualBreakCount="2">
    <brk id="40" max="5" man="1"/>
    <brk id="7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2023-06-14T15:56:15Z</cp:lastPrinted>
  <dcterms:created xsi:type="dcterms:W3CDTF">2012-10-02T15:50:49Z</dcterms:created>
  <dcterms:modified xsi:type="dcterms:W3CDTF">2023-06-22T18:02:26Z</dcterms:modified>
</cp:coreProperties>
</file>