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Canastica" sheetId="21" r:id="rId1"/>
    <sheet name="Analisis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Canastica!$A$1:$F$78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Canastica!$A:$F,Canastica!$1:$10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9" i="21" l="1"/>
  <c r="F29" i="21"/>
  <c r="F28" i="21"/>
  <c r="A27" i="21"/>
  <c r="A28" i="21" s="1"/>
  <c r="A29" i="21" s="1"/>
  <c r="A30" i="21" s="1"/>
  <c r="A20" i="21"/>
  <c r="A21" i="21" s="1"/>
  <c r="A22" i="21" s="1"/>
  <c r="A23" i="21" s="1"/>
  <c r="A13" i="21"/>
  <c r="A14" i="21" s="1"/>
  <c r="A15" i="21" s="1"/>
  <c r="A16" i="21" s="1"/>
  <c r="C27" i="21"/>
  <c r="E9" i="22" l="1"/>
  <c r="C34" i="21"/>
  <c r="C34" i="22"/>
  <c r="F34" i="22" s="1"/>
  <c r="F35" i="22"/>
  <c r="F36" i="22"/>
  <c r="F37" i="22"/>
  <c r="F38" i="22"/>
  <c r="F39" i="22"/>
  <c r="F40" i="22"/>
  <c r="F33" i="22"/>
  <c r="C32" i="21"/>
  <c r="C33" i="21" s="1"/>
  <c r="F42" i="21"/>
  <c r="F43" i="21"/>
  <c r="F44" i="21"/>
  <c r="F45" i="21"/>
  <c r="F39" i="21"/>
  <c r="A39" i="21"/>
  <c r="A40" i="21" s="1"/>
  <c r="A41" i="21" s="1"/>
  <c r="A42" i="21" s="1"/>
  <c r="A43" i="21" s="1"/>
  <c r="A44" i="21" s="1"/>
  <c r="A45" i="21" s="1"/>
  <c r="C41" i="21"/>
  <c r="F41" i="21" s="1"/>
  <c r="C40" i="21"/>
  <c r="F40" i="21" s="1"/>
  <c r="F29" i="22"/>
  <c r="F28" i="22"/>
  <c r="F27" i="22"/>
  <c r="F26" i="22"/>
  <c r="F25" i="22"/>
  <c r="F24" i="22"/>
  <c r="E24" i="22"/>
  <c r="F23" i="22"/>
  <c r="F22" i="22"/>
  <c r="F21" i="22"/>
  <c r="F20" i="22"/>
  <c r="F19" i="22"/>
  <c r="A19" i="22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F14" i="22"/>
  <c r="F9" i="22"/>
  <c r="F12" i="22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F5" i="22"/>
  <c r="F6" i="22"/>
  <c r="F7" i="22"/>
  <c r="F8" i="22"/>
  <c r="F10" i="22"/>
  <c r="F11" i="22"/>
  <c r="F13" i="22"/>
  <c r="F4" i="22"/>
  <c r="F32" i="21" l="1"/>
  <c r="F41" i="22"/>
  <c r="F46" i="21"/>
  <c r="F30" i="22"/>
  <c r="F15" i="22"/>
  <c r="F34" i="21"/>
  <c r="F33" i="21"/>
  <c r="F31" i="21"/>
  <c r="C20" i="21" l="1"/>
  <c r="F27" i="21" l="1"/>
  <c r="F36" i="21" s="1"/>
  <c r="F23" i="21"/>
  <c r="F20" i="21"/>
  <c r="C22" i="21" l="1"/>
  <c r="F22" i="21" s="1"/>
  <c r="C21" i="21"/>
  <c r="F21" i="21" s="1"/>
  <c r="F24" i="21" l="1"/>
  <c r="F16" i="21" l="1"/>
  <c r="F48" i="21" l="1"/>
  <c r="F49" i="21" s="1"/>
  <c r="F15" i="21"/>
  <c r="F13" i="21" l="1"/>
  <c r="F14" i="21" l="1"/>
  <c r="F17" i="21" s="1"/>
  <c r="F51" i="21" l="1"/>
  <c r="F53" i="21" s="1"/>
  <c r="F61" i="21" l="1"/>
  <c r="F58" i="21"/>
  <c r="F57" i="21" l="1"/>
  <c r="F60" i="21"/>
  <c r="F56" i="21"/>
  <c r="F55" i="21"/>
  <c r="F59" i="21"/>
  <c r="F62" i="21" l="1"/>
  <c r="F64" i="21" s="1"/>
  <c r="F66" i="21" s="1"/>
  <c r="F69" i="21" s="1"/>
  <c r="F7" i="21" l="1"/>
</calcChain>
</file>

<file path=xl/sharedStrings.xml><?xml version="1.0" encoding="utf-8"?>
<sst xmlns="http://schemas.openxmlformats.org/spreadsheetml/2006/main" count="179" uniqueCount="120">
  <si>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</si>
  <si>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</si>
  <si>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</si>
  <si>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</si>
  <si>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</si>
  <si>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</si>
  <si>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</si>
  <si>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</si>
  <si>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</si>
  <si>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</si>
  <si>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</si>
  <si>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</si>
  <si>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</si>
  <si>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</si>
  <si>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</si>
  <si>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</si>
  <si>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</si>
  <si>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</si>
  <si>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</si>
  <si>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</si>
  <si>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</si>
  <si>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</si>
  <si>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</si>
  <si>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Nota 2:</t>
  </si>
  <si>
    <t>SUB-TOTAL 1</t>
  </si>
  <si>
    <t>Codia</t>
  </si>
  <si>
    <t>Caseta de Materiales</t>
  </si>
  <si>
    <t>m3</t>
  </si>
  <si>
    <t>M3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</si>
  <si>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</si>
  <si>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</si>
  <si>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</si>
  <si>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>Presupuesto administrativo</t>
  </si>
  <si>
    <t>Replanteo  topográfico.</t>
  </si>
  <si>
    <t>Replanteo</t>
  </si>
  <si>
    <t>Movimiento de Tierra:</t>
  </si>
  <si>
    <t>M³</t>
  </si>
  <si>
    <t>Suministro de relleno Caliche regado, Nivelado y compactado C/maquito</t>
  </si>
  <si>
    <t>Telford (tipo III), a base de H.S y Piedras</t>
  </si>
  <si>
    <t>SUB-TOTAL 2</t>
  </si>
  <si>
    <t>Construcción de acera en hormigón 180 kg/cm², C/ligadora, e = 0.10 mts, a = 1.0 m</t>
  </si>
  <si>
    <t>M²</t>
  </si>
  <si>
    <t>Construcción de Contenes (0.45x0.30x0.15)             f'c = 180 kg/cm², C/ligadora.</t>
  </si>
  <si>
    <t>Ml</t>
  </si>
  <si>
    <t>Sub-total-4</t>
  </si>
  <si>
    <t>Sub-total-5</t>
  </si>
  <si>
    <t>Gl</t>
  </si>
  <si>
    <t>PA</t>
  </si>
  <si>
    <t>SUB-TOTAL 6</t>
  </si>
  <si>
    <t>Letrero Identificación de Obra móviles a dos caras 4’X2’</t>
  </si>
  <si>
    <t>Presupuesto :  Reconstruccion y adecuacion entrada</t>
  </si>
  <si>
    <t>Sector Canastica</t>
  </si>
  <si>
    <t>Provincia</t>
  </si>
  <si>
    <t xml:space="preserve"> Nota 1: </t>
  </si>
  <si>
    <t>Elaborado por:</t>
  </si>
  <si>
    <t>Revizado  y  Autorizado  por:</t>
  </si>
  <si>
    <t>________________________________________</t>
  </si>
  <si>
    <t>a-1</t>
  </si>
  <si>
    <t>a-2</t>
  </si>
  <si>
    <t>a-3</t>
  </si>
  <si>
    <t>a-4</t>
  </si>
  <si>
    <t>Viga  (Cerchas.)</t>
  </si>
  <si>
    <r>
      <t>(1ˊ x 2</t>
    </r>
    <r>
      <rPr>
        <sz val="10"/>
        <rFont val="Calibri"/>
        <family val="2"/>
      </rPr>
      <t>ˊ</t>
    </r>
    <r>
      <rPr>
        <sz val="10"/>
        <rFont val="Arial"/>
        <family val="2"/>
      </rPr>
      <t>)</t>
    </r>
  </si>
  <si>
    <t>Descripción</t>
  </si>
  <si>
    <t>P.U</t>
  </si>
  <si>
    <t>Valor</t>
  </si>
  <si>
    <t>Uds.</t>
  </si>
  <si>
    <t>ML</t>
  </si>
  <si>
    <t>Pintura epoxica</t>
  </si>
  <si>
    <t>Costo / ML</t>
  </si>
  <si>
    <t xml:space="preserve">Electrodos </t>
  </si>
  <si>
    <t>lbs</t>
  </si>
  <si>
    <t>Uso  de  grua.</t>
  </si>
  <si>
    <t>Pintura oxido  Negro.</t>
  </si>
  <si>
    <t>Tola</t>
  </si>
  <si>
    <t>Suministro  de  placa negra  3/8"</t>
  </si>
  <si>
    <t>Suministro  de Tornillos  1", arandelas  y  tuercas.</t>
  </si>
  <si>
    <t xml:space="preserve">Suministro  de  Angular   H.N  3"  x  3/8". </t>
  </si>
  <si>
    <t>Suministro  tubos 2"x 2"  Negro   Grueso. HG</t>
  </si>
  <si>
    <t>M.O. corte y soldadura  de  Angular.</t>
  </si>
  <si>
    <t>Mano  de  obra  de  pinturas.</t>
  </si>
  <si>
    <t>Pa</t>
  </si>
  <si>
    <t>Personal  de  apoyo.</t>
  </si>
  <si>
    <t>Columnas (Cerchas.)</t>
  </si>
  <si>
    <t>(2" x 2").</t>
  </si>
  <si>
    <t>Iluminación del letrero</t>
  </si>
  <si>
    <t>Seguros, Póliza y Fianzas</t>
  </si>
  <si>
    <t>Supervisión</t>
  </si>
  <si>
    <t>___________________________________________</t>
  </si>
  <si>
    <t>Construcción  de  muros  de  hormigón  para  apoyo  altura  sobre  S.N.P= 0.60  mts. .(0.40 x 0.40 )mts 6 Ø 3/4 , est Ø 3/8 @ 0.20  mts.</t>
  </si>
  <si>
    <t>Zapata  de  muros  (1.40 x 1.40)mts. x 0.40,    Ø 1/2 @ 0.15  A.D, (Doble  camada  de  acero).</t>
  </si>
  <si>
    <t>Diseño, instalación  de  letras  de  identificación  de  Sector. (CANASTICA).</t>
  </si>
  <si>
    <t>Construcción  de  Badenes.   (25.50 mts x 2.50  mts.),e=0.30  mts.</t>
  </si>
  <si>
    <t>Demolición  de   hormigón  existente.</t>
  </si>
  <si>
    <t xml:space="preserve">Letrero de identificación </t>
  </si>
  <si>
    <t>Excavación  y  bote.</t>
  </si>
  <si>
    <t>Suministro  e  instalación  de  Columnas, Tipo  Cerchas  en  estructuras  Metálicas  (1"x 1". Con  Angulares  reforzados  3" x  3/8".</t>
  </si>
  <si>
    <t>Suministro  de  Viga  Tipo  Cerchas  en  estructuras  Metálicas. (1" x 2"), Con  Angulares  reforzados  3" x  3/8".</t>
  </si>
  <si>
    <t>Bote de material de  materiales  demolidos. Esp.= 1.3</t>
  </si>
  <si>
    <t xml:space="preserve"> Hormigón  280 kg/cm2,  (Con  ligadora  de  2  fundas) , (25.5 m x 2.5 m x 0.30  m).  @ 1/2" a  =( 0.20x 0.20). Con  acero  @ 3/8" anclado  a  0.30 mts.</t>
  </si>
  <si>
    <t>QQ</t>
  </si>
  <si>
    <t>Alambre #18</t>
  </si>
  <si>
    <t>Hormigon 280 kg/m2 (Inc. bombeo)</t>
  </si>
  <si>
    <t>Madera a todo costo</t>
  </si>
  <si>
    <t>M2</t>
  </si>
  <si>
    <t>Mano obra acero</t>
  </si>
  <si>
    <t>subida de Acero (10%)</t>
  </si>
  <si>
    <t>Subida de Madera</t>
  </si>
  <si>
    <t>Personal por la casa</t>
  </si>
  <si>
    <t>RD$/M3</t>
  </si>
  <si>
    <t>Losa Maciza h=0.30 m. Ø 1/2 @ 0.20 A.D.</t>
  </si>
  <si>
    <t>Acero ¢1/2</t>
  </si>
  <si>
    <t>Fecha 20-6-2023</t>
  </si>
  <si>
    <t>Reconstrucción y adecuación entrada.</t>
  </si>
  <si>
    <t>Excavación a Mano material no clasificado</t>
  </si>
  <si>
    <t>Bote producto de Excavación</t>
  </si>
  <si>
    <t xml:space="preserve">Demolición elemento de hormigón con compresor </t>
  </si>
  <si>
    <t>Hormigón Simple en:</t>
  </si>
  <si>
    <t xml:space="preserve">San Cristóbal. R.D.  </t>
  </si>
  <si>
    <t>Ubicación: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</si>
</sst>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name val="Times New Roman"/>
      <family val="1"/>
    </font>
    <font>
      <b/>
      <i/>
      <sz val="11"/>
      <color rgb="FF0000CC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b/>
      <sz val="10"/>
      <name val="Tms Rmn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theme="0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3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10" borderId="0" applyNumberFormat="0" applyBorder="0" applyAlignment="0" applyProtection="0"/>
    <xf numFmtId="0" fontId="10" fillId="0" borderId="0"/>
    <xf numFmtId="173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9" borderId="7" applyNumberFormat="0" applyAlignment="0" applyProtection="0"/>
    <xf numFmtId="0" fontId="22" fillId="19" borderId="7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9" borderId="7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39" fontId="25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 vertical="top"/>
    </xf>
    <xf numFmtId="0" fontId="4" fillId="0" borderId="0" xfId="0" applyFont="1"/>
    <xf numFmtId="0" fontId="6" fillId="0" borderId="0" xfId="0" applyFont="1"/>
    <xf numFmtId="0" fontId="6" fillId="3" borderId="0" xfId="0" applyFont="1" applyFill="1"/>
    <xf numFmtId="0" fontId="6" fillId="0" borderId="1" xfId="0" applyFont="1" applyBorder="1"/>
    <xf numFmtId="0" fontId="6" fillId="0" borderId="2" xfId="0" applyFont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horizontal="right" vertical="center"/>
    </xf>
    <xf numFmtId="0" fontId="3" fillId="25" borderId="0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/>
    </xf>
    <xf numFmtId="0" fontId="30" fillId="4" borderId="9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vertical="center"/>
    </xf>
    <xf numFmtId="0" fontId="4" fillId="25" borderId="0" xfId="0" applyFont="1" applyFill="1" applyBorder="1" applyAlignment="1">
      <alignment vertical="center"/>
    </xf>
    <xf numFmtId="0" fontId="4" fillId="25" borderId="0" xfId="0" applyFont="1" applyFill="1" applyBorder="1" applyAlignment="1">
      <alignment vertical="center" wrapText="1"/>
    </xf>
    <xf numFmtId="0" fontId="4" fillId="25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0" fontId="0" fillId="4" borderId="10" xfId="0" applyFill="1" applyBorder="1" applyAlignment="1">
      <alignment vertical="center" wrapText="1"/>
    </xf>
    <xf numFmtId="2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vertical="center" wrapText="1"/>
    </xf>
    <xf numFmtId="2" fontId="4" fillId="0" borderId="11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right" vertical="center"/>
    </xf>
    <xf numFmtId="2" fontId="5" fillId="22" borderId="14" xfId="0" applyNumberFormat="1" applyFont="1" applyFill="1" applyBorder="1" applyAlignment="1">
      <alignment horizontal="center" vertical="top"/>
    </xf>
    <xf numFmtId="0" fontId="5" fillId="22" borderId="10" xfId="0" applyFont="1" applyFill="1" applyBorder="1" applyAlignment="1">
      <alignment horizontal="left" vertical="top"/>
    </xf>
    <xf numFmtId="166" fontId="4" fillId="22" borderId="10" xfId="112" applyNumberFormat="1" applyFont="1" applyFill="1" applyBorder="1" applyAlignment="1">
      <alignment horizontal="right"/>
    </xf>
    <xf numFmtId="166" fontId="4" fillId="22" borderId="10" xfId="0" applyNumberFormat="1" applyFont="1" applyFill="1" applyBorder="1" applyAlignment="1">
      <alignment horizontal="center"/>
    </xf>
    <xf numFmtId="4" fontId="5" fillId="22" borderId="15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left" vertical="top"/>
    </xf>
    <xf numFmtId="166" fontId="4" fillId="2" borderId="10" xfId="112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center"/>
    </xf>
    <xf numFmtId="166" fontId="4" fillId="0" borderId="10" xfId="112" applyNumberFormat="1" applyFont="1" applyFill="1" applyBorder="1" applyAlignment="1">
      <alignment horizontal="right"/>
    </xf>
    <xf numFmtId="166" fontId="4" fillId="0" borderId="10" xfId="112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43" fontId="4" fillId="0" borderId="10" xfId="150" applyFont="1" applyFill="1" applyBorder="1" applyAlignment="1">
      <alignment horizontal="center" vertical="top"/>
    </xf>
    <xf numFmtId="166" fontId="4" fillId="4" borderId="10" xfId="112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top"/>
    </xf>
    <xf numFmtId="43" fontId="4" fillId="4" borderId="10" xfId="150" applyFont="1" applyFill="1" applyBorder="1" applyAlignment="1">
      <alignment horizontal="center" vertical="top"/>
    </xf>
    <xf numFmtId="174" fontId="5" fillId="24" borderId="14" xfId="0" applyNumberFormat="1" applyFont="1" applyFill="1" applyBorder="1" applyAlignment="1">
      <alignment horizontal="center"/>
    </xf>
    <xf numFmtId="174" fontId="5" fillId="24" borderId="10" xfId="0" applyNumberFormat="1" applyFont="1" applyFill="1" applyBorder="1" applyAlignment="1">
      <alignment horizontal="center"/>
    </xf>
    <xf numFmtId="39" fontId="5" fillId="0" borderId="14" xfId="144" applyFont="1" applyBorder="1" applyAlignment="1">
      <alignment horizontal="center"/>
    </xf>
    <xf numFmtId="39" fontId="5" fillId="0" borderId="10" xfId="144" applyFont="1" applyBorder="1" applyAlignment="1">
      <alignment horizontal="center" vertical="top"/>
    </xf>
    <xf numFmtId="39" fontId="5" fillId="0" borderId="10" xfId="144" applyFont="1" applyBorder="1" applyAlignment="1">
      <alignment horizontal="right"/>
    </xf>
    <xf numFmtId="39" fontId="5" fillId="0" borderId="10" xfId="144" applyFont="1" applyBorder="1" applyAlignment="1">
      <alignment horizontal="center"/>
    </xf>
    <xf numFmtId="4" fontId="5" fillId="0" borderId="10" xfId="0" applyNumberFormat="1" applyFont="1" applyBorder="1" applyAlignment="1">
      <alignment horizontal="right" vertical="center"/>
    </xf>
    <xf numFmtId="0" fontId="5" fillId="22" borderId="10" xfId="0" applyFont="1" applyFill="1" applyBorder="1" applyAlignment="1">
      <alignment horizontal="center" vertical="top"/>
    </xf>
    <xf numFmtId="166" fontId="4" fillId="0" borderId="10" xfId="112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0" borderId="10" xfId="112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top" wrapText="1"/>
    </xf>
    <xf numFmtId="166" fontId="4" fillId="2" borderId="10" xfId="112" applyNumberFormat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4" fontId="4" fillId="0" borderId="14" xfId="144" applyNumberFormat="1" applyFont="1" applyBorder="1" applyAlignment="1">
      <alignment horizontal="center" vertical="top"/>
    </xf>
    <xf numFmtId="39" fontId="4" fillId="0" borderId="10" xfId="144" applyFont="1" applyBorder="1" applyAlignment="1">
      <alignment vertical="top" wrapText="1"/>
    </xf>
    <xf numFmtId="39" fontId="4" fillId="0" borderId="10" xfId="144" applyFont="1" applyBorder="1" applyAlignment="1">
      <alignment horizontal="center"/>
    </xf>
    <xf numFmtId="0" fontId="28" fillId="4" borderId="10" xfId="0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174" fontId="0" fillId="4" borderId="14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0" fontId="28" fillId="4" borderId="14" xfId="0" applyFont="1" applyFill="1" applyBorder="1" applyAlignment="1">
      <alignment horizontal="center"/>
    </xf>
    <xf numFmtId="166" fontId="4" fillId="22" borderId="15" xfId="112" applyNumberFormat="1" applyFont="1" applyFill="1" applyBorder="1" applyAlignment="1">
      <alignment horizontal="right"/>
    </xf>
    <xf numFmtId="0" fontId="4" fillId="0" borderId="10" xfId="0" applyFont="1" applyBorder="1" applyAlignment="1">
      <alignment vertical="center" wrapText="1"/>
    </xf>
    <xf numFmtId="0" fontId="5" fillId="22" borderId="10" xfId="0" applyFont="1" applyFill="1" applyBorder="1" applyAlignment="1">
      <alignment horizontal="left" vertical="top" wrapText="1"/>
    </xf>
    <xf numFmtId="4" fontId="4" fillId="22" borderId="10" xfId="0" applyNumberFormat="1" applyFont="1" applyFill="1" applyBorder="1" applyAlignment="1">
      <alignment horizontal="right" wrapText="1"/>
    </xf>
    <xf numFmtId="0" fontId="4" fillId="22" borderId="10" xfId="0" applyFont="1" applyFill="1" applyBorder="1" applyAlignment="1">
      <alignment horizontal="center" wrapText="1"/>
    </xf>
    <xf numFmtId="166" fontId="4" fillId="0" borderId="14" xfId="112" applyNumberFormat="1" applyFont="1" applyFill="1" applyBorder="1" applyAlignment="1">
      <alignment horizontal="right"/>
    </xf>
    <xf numFmtId="166" fontId="4" fillId="0" borderId="15" xfId="112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 vertical="top"/>
    </xf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0" fontId="4" fillId="2" borderId="10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10" fontId="4" fillId="0" borderId="10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0" fontId="4" fillId="23" borderId="14" xfId="0" applyFont="1" applyFill="1" applyBorder="1" applyAlignment="1">
      <alignment horizontal="center" vertical="top"/>
    </xf>
    <xf numFmtId="0" fontId="5" fillId="23" borderId="10" xfId="0" applyFont="1" applyFill="1" applyBorder="1"/>
    <xf numFmtId="10" fontId="4" fillId="23" borderId="10" xfId="0" applyNumberFormat="1" applyFont="1" applyFill="1" applyBorder="1" applyAlignment="1">
      <alignment horizontal="right"/>
    </xf>
    <xf numFmtId="0" fontId="4" fillId="23" borderId="10" xfId="0" applyFont="1" applyFill="1" applyBorder="1"/>
    <xf numFmtId="4" fontId="4" fillId="23" borderId="10" xfId="0" applyNumberFormat="1" applyFont="1" applyFill="1" applyBorder="1" applyAlignment="1">
      <alignment horizontal="right"/>
    </xf>
    <xf numFmtId="4" fontId="5" fillId="23" borderId="15" xfId="0" applyNumberFormat="1" applyFont="1" applyFill="1" applyBorder="1" applyAlignment="1">
      <alignment horizontal="right"/>
    </xf>
    <xf numFmtId="4" fontId="4" fillId="23" borderId="15" xfId="0" applyNumberFormat="1" applyFont="1" applyFill="1" applyBorder="1" applyAlignment="1">
      <alignment horizontal="right"/>
    </xf>
    <xf numFmtId="0" fontId="32" fillId="0" borderId="14" xfId="0" applyFont="1" applyBorder="1" applyAlignment="1">
      <alignment horizontal="center" vertical="top"/>
    </xf>
    <xf numFmtId="0" fontId="33" fillId="0" borderId="10" xfId="0" applyFont="1" applyBorder="1"/>
    <xf numFmtId="175" fontId="5" fillId="23" borderId="18" xfId="0" applyNumberFormat="1" applyFont="1" applyFill="1" applyBorder="1" applyAlignment="1">
      <alignment horizontal="right"/>
    </xf>
    <xf numFmtId="4" fontId="0" fillId="23" borderId="19" xfId="0" applyNumberFormat="1" applyFill="1" applyBorder="1" applyAlignment="1">
      <alignment horizontal="center"/>
    </xf>
    <xf numFmtId="4" fontId="2" fillId="23" borderId="19" xfId="0" applyNumberFormat="1" applyFont="1" applyFill="1" applyBorder="1"/>
    <xf numFmtId="4" fontId="2" fillId="23" borderId="19" xfId="0" applyNumberFormat="1" applyFont="1" applyFill="1" applyBorder="1" applyAlignment="1">
      <alignment horizontal="center"/>
    </xf>
    <xf numFmtId="4" fontId="0" fillId="23" borderId="19" xfId="0" applyNumberFormat="1" applyFill="1" applyBorder="1"/>
    <xf numFmtId="4" fontId="0" fillId="23" borderId="19" xfId="0" applyNumberFormat="1" applyFill="1" applyBorder="1" applyAlignment="1">
      <alignment horizontal="right"/>
    </xf>
    <xf numFmtId="4" fontId="0" fillId="0" borderId="19" xfId="0" applyNumberFormat="1" applyBorder="1" applyAlignment="1">
      <alignment horizontal="center"/>
    </xf>
    <xf numFmtId="4" fontId="0" fillId="0" borderId="19" xfId="0" applyNumberFormat="1" applyBorder="1"/>
    <xf numFmtId="4" fontId="0" fillId="0" borderId="19" xfId="0" applyNumberFormat="1" applyBorder="1" applyAlignment="1">
      <alignment horizontal="right"/>
    </xf>
    <xf numFmtId="4" fontId="2" fillId="0" borderId="19" xfId="0" applyNumberFormat="1" applyFont="1" applyBorder="1"/>
    <xf numFmtId="4" fontId="2" fillId="0" borderId="19" xfId="0" applyNumberFormat="1" applyFont="1" applyBorder="1" applyAlignment="1">
      <alignment horizontal="center"/>
    </xf>
    <xf numFmtId="4" fontId="36" fillId="0" borderId="19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wrapText="1"/>
    </xf>
    <xf numFmtId="4" fontId="36" fillId="0" borderId="19" xfId="0" applyNumberFormat="1" applyFon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0" fillId="0" borderId="19" xfId="0" applyNumberFormat="1" applyBorder="1" applyAlignment="1">
      <alignment horizontal="right" vertical="center"/>
    </xf>
    <xf numFmtId="4" fontId="0" fillId="0" borderId="19" xfId="0" applyNumberFormat="1" applyBorder="1" applyAlignment="1">
      <alignment vertical="center"/>
    </xf>
    <xf numFmtId="4" fontId="2" fillId="0" borderId="19" xfId="0" applyNumberFormat="1" applyFont="1" applyBorder="1" applyAlignment="1">
      <alignment vertical="center" wrapText="1"/>
    </xf>
    <xf numFmtId="4" fontId="0" fillId="23" borderId="19" xfId="0" applyNumberFormat="1" applyFill="1" applyBorder="1" applyAlignment="1">
      <alignment horizontal="center" vertical="center"/>
    </xf>
    <xf numFmtId="0" fontId="6" fillId="0" borderId="0" xfId="0" applyFont="1" applyBorder="1"/>
    <xf numFmtId="166" fontId="4" fillId="4" borderId="15" xfId="112" applyNumberFormat="1" applyFont="1" applyFill="1" applyBorder="1" applyAlignment="1">
      <alignment horizontal="right"/>
    </xf>
    <xf numFmtId="2" fontId="4" fillId="4" borderId="14" xfId="0" applyNumberFormat="1" applyFont="1" applyFill="1" applyBorder="1" applyAlignment="1">
      <alignment horizontal="center" vertical="center"/>
    </xf>
    <xf numFmtId="166" fontId="4" fillId="4" borderId="10" xfId="112" applyNumberFormat="1" applyFont="1" applyFill="1" applyBorder="1" applyAlignment="1">
      <alignment horizontal="right" vertical="center"/>
    </xf>
    <xf numFmtId="166" fontId="4" fillId="4" borderId="10" xfId="0" applyNumberFormat="1" applyFont="1" applyFill="1" applyBorder="1" applyAlignment="1">
      <alignment horizontal="center" vertical="center"/>
    </xf>
    <xf numFmtId="166" fontId="4" fillId="4" borderId="15" xfId="112" applyNumberFormat="1" applyFont="1" applyFill="1" applyBorder="1" applyAlignment="1">
      <alignment horizontal="right" vertical="center"/>
    </xf>
    <xf numFmtId="4" fontId="0" fillId="0" borderId="19" xfId="0" applyNumberFormat="1" applyBorder="1" applyAlignment="1">
      <alignment horizontal="left"/>
    </xf>
    <xf numFmtId="174" fontId="5" fillId="24" borderId="15" xfId="0" applyNumberFormat="1" applyFont="1" applyFill="1" applyBorder="1" applyAlignment="1">
      <alignment horizontal="right"/>
    </xf>
    <xf numFmtId="4" fontId="5" fillId="0" borderId="15" xfId="0" applyNumberFormat="1" applyFont="1" applyBorder="1" applyAlignment="1">
      <alignment horizontal="right" vertical="center"/>
    </xf>
    <xf numFmtId="0" fontId="5" fillId="22" borderId="15" xfId="0" applyFont="1" applyFill="1" applyBorder="1" applyAlignment="1">
      <alignment horizontal="right" vertical="top"/>
    </xf>
    <xf numFmtId="166" fontId="4" fillId="0" borderId="15" xfId="112" applyNumberFormat="1" applyFont="1" applyFill="1" applyBorder="1" applyAlignment="1">
      <alignment horizontal="right" vertical="center"/>
    </xf>
    <xf numFmtId="4" fontId="0" fillId="4" borderId="15" xfId="0" applyNumberFormat="1" applyFill="1" applyBorder="1" applyAlignment="1">
      <alignment horizontal="right" vertical="center"/>
    </xf>
    <xf numFmtId="0" fontId="28" fillId="4" borderId="15" xfId="0" applyFont="1" applyFill="1" applyBorder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center" vertical="top"/>
    </xf>
    <xf numFmtId="2" fontId="4" fillId="0" borderId="14" xfId="0" applyNumberFormat="1" applyFont="1" applyBorder="1" applyAlignment="1">
      <alignment horizontal="center" vertical="center"/>
    </xf>
    <xf numFmtId="0" fontId="34" fillId="4" borderId="10" xfId="0" applyFont="1" applyFill="1" applyBorder="1" applyAlignment="1">
      <alignment vertical="center" wrapText="1"/>
    </xf>
    <xf numFmtId="2" fontId="5" fillId="21" borderId="21" xfId="0" applyNumberFormat="1" applyFont="1" applyFill="1" applyBorder="1" applyAlignment="1">
      <alignment horizontal="center" vertical="top"/>
    </xf>
    <xf numFmtId="0" fontId="4" fillId="20" borderId="22" xfId="0" applyFont="1" applyFill="1" applyBorder="1" applyAlignment="1">
      <alignment horizontal="center" wrapText="1"/>
    </xf>
    <xf numFmtId="4" fontId="5" fillId="21" borderId="23" xfId="0" applyNumberFormat="1" applyFont="1" applyFill="1" applyBorder="1" applyAlignment="1">
      <alignment horizontal="center" vertical="center"/>
    </xf>
    <xf numFmtId="4" fontId="5" fillId="21" borderId="23" xfId="0" applyNumberFormat="1" applyFont="1" applyFill="1" applyBorder="1" applyAlignment="1">
      <alignment horizontal="right" vertical="center"/>
    </xf>
    <xf numFmtId="4" fontId="5" fillId="21" borderId="24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/>
    </xf>
    <xf numFmtId="175" fontId="5" fillId="4" borderId="0" xfId="0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wrapText="1"/>
    </xf>
    <xf numFmtId="2" fontId="4" fillId="0" borderId="20" xfId="0" applyNumberFormat="1" applyFont="1" applyBorder="1" applyAlignment="1">
      <alignment horizontal="center" vertical="top" wrapText="1"/>
    </xf>
    <xf numFmtId="4" fontId="5" fillId="0" borderId="20" xfId="0" applyNumberFormat="1" applyFont="1" applyBorder="1" applyAlignment="1">
      <alignment horizontal="right" wrapText="1"/>
    </xf>
    <xf numFmtId="0" fontId="5" fillId="0" borderId="20" xfId="0" applyFont="1" applyBorder="1" applyAlignment="1">
      <alignment horizontal="center" wrapText="1"/>
    </xf>
    <xf numFmtId="4" fontId="5" fillId="0" borderId="20" xfId="0" applyNumberFormat="1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4" fontId="0" fillId="4" borderId="15" xfId="0" applyNumberFormat="1" applyFill="1" applyBorder="1" applyAlignment="1">
      <alignment horizontal="right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23" borderId="14" xfId="0" applyFont="1" applyFill="1" applyBorder="1" applyAlignment="1">
      <alignment horizontal="center"/>
    </xf>
    <xf numFmtId="0" fontId="5" fillId="23" borderId="10" xfId="0" applyFont="1" applyFill="1" applyBorder="1" applyAlignment="1">
      <alignment horizontal="center"/>
    </xf>
    <xf numFmtId="0" fontId="5" fillId="23" borderId="16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25" borderId="0" xfId="0" applyFont="1" applyFill="1" applyBorder="1" applyAlignment="1">
      <alignment horizontal="left" vertical="center" wrapText="1"/>
    </xf>
    <xf numFmtId="0" fontId="30" fillId="25" borderId="0" xfId="0" applyFont="1" applyFill="1" applyBorder="1" applyAlignment="1">
      <alignment horizontal="left" vertical="center"/>
    </xf>
    <xf numFmtId="0" fontId="30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left" vertical="center"/>
    </xf>
    <xf numFmtId="0" fontId="3" fillId="25" borderId="0" xfId="0" applyFont="1" applyFill="1" applyBorder="1" applyAlignment="1">
      <alignment horizontal="center" vertical="center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5</xdr:row>
      <xdr:rowOff>28735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topLeftCell="A46" zoomScale="85" zoomScaleNormal="85" zoomScaleSheetLayoutView="85" workbookViewId="0">
      <selection activeCell="A85" sqref="A85:F85"/>
    </sheetView>
  </sheetViews>
  <sheetFormatPr baseColWidth="10" defaultColWidth="11.44140625" defaultRowHeight="13.8" x14ac:dyDescent="0.25"/>
  <cols>
    <col min="1" max="1" width="7" style="4" customWidth="1"/>
    <col min="2" max="2" width="58.21875" style="2" customWidth="1"/>
    <col min="3" max="3" width="10.109375" style="3" customWidth="1"/>
    <col min="4" max="4" width="8.6640625" style="1" customWidth="1"/>
    <col min="5" max="5" width="15" style="3" customWidth="1"/>
    <col min="6" max="6" width="18.5546875" style="3" customWidth="1"/>
    <col min="7" max="244" width="11.44140625" style="6"/>
    <col min="245" max="245" width="8" style="6" customWidth="1"/>
    <col min="246" max="246" width="52.44140625" style="6" customWidth="1"/>
    <col min="247" max="247" width="9.33203125" style="6" customWidth="1"/>
    <col min="248" max="248" width="7.109375" style="6" customWidth="1"/>
    <col min="249" max="249" width="11.44140625" style="6" customWidth="1"/>
    <col min="250" max="250" width="12.44140625" style="6" customWidth="1"/>
    <col min="251" max="251" width="13.5546875" style="6" customWidth="1"/>
    <col min="252" max="500" width="11.44140625" style="6"/>
    <col min="501" max="501" width="8" style="6" customWidth="1"/>
    <col min="502" max="502" width="52.44140625" style="6" customWidth="1"/>
    <col min="503" max="503" width="9.33203125" style="6" customWidth="1"/>
    <col min="504" max="504" width="7.109375" style="6" customWidth="1"/>
    <col min="505" max="505" width="11.44140625" style="6" customWidth="1"/>
    <col min="506" max="506" width="12.44140625" style="6" customWidth="1"/>
    <col min="507" max="507" width="13.5546875" style="6" customWidth="1"/>
    <col min="508" max="756" width="11.44140625" style="6"/>
    <col min="757" max="757" width="8" style="6" customWidth="1"/>
    <col min="758" max="758" width="52.44140625" style="6" customWidth="1"/>
    <col min="759" max="759" width="9.33203125" style="6" customWidth="1"/>
    <col min="760" max="760" width="7.109375" style="6" customWidth="1"/>
    <col min="761" max="761" width="11.44140625" style="6" customWidth="1"/>
    <col min="762" max="762" width="12.44140625" style="6" customWidth="1"/>
    <col min="763" max="763" width="13.5546875" style="6" customWidth="1"/>
    <col min="764" max="1012" width="11.44140625" style="6"/>
    <col min="1013" max="1013" width="8" style="6" customWidth="1"/>
    <col min="1014" max="1014" width="52.44140625" style="6" customWidth="1"/>
    <col min="1015" max="1015" width="9.33203125" style="6" customWidth="1"/>
    <col min="1016" max="1016" width="7.109375" style="6" customWidth="1"/>
    <col min="1017" max="1017" width="11.44140625" style="6" customWidth="1"/>
    <col min="1018" max="1018" width="12.44140625" style="6" customWidth="1"/>
    <col min="1019" max="1019" width="13.5546875" style="6" customWidth="1"/>
    <col min="1020" max="1268" width="11.44140625" style="6"/>
    <col min="1269" max="1269" width="8" style="6" customWidth="1"/>
    <col min="1270" max="1270" width="52.44140625" style="6" customWidth="1"/>
    <col min="1271" max="1271" width="9.33203125" style="6" customWidth="1"/>
    <col min="1272" max="1272" width="7.109375" style="6" customWidth="1"/>
    <col min="1273" max="1273" width="11.44140625" style="6" customWidth="1"/>
    <col min="1274" max="1274" width="12.44140625" style="6" customWidth="1"/>
    <col min="1275" max="1275" width="13.5546875" style="6" customWidth="1"/>
    <col min="1276" max="1524" width="11.44140625" style="6"/>
    <col min="1525" max="1525" width="8" style="6" customWidth="1"/>
    <col min="1526" max="1526" width="52.44140625" style="6" customWidth="1"/>
    <col min="1527" max="1527" width="9.33203125" style="6" customWidth="1"/>
    <col min="1528" max="1528" width="7.109375" style="6" customWidth="1"/>
    <col min="1529" max="1529" width="11.44140625" style="6" customWidth="1"/>
    <col min="1530" max="1530" width="12.44140625" style="6" customWidth="1"/>
    <col min="1531" max="1531" width="13.5546875" style="6" customWidth="1"/>
    <col min="1532" max="1780" width="11.44140625" style="6"/>
    <col min="1781" max="1781" width="8" style="6" customWidth="1"/>
    <col min="1782" max="1782" width="52.44140625" style="6" customWidth="1"/>
    <col min="1783" max="1783" width="9.33203125" style="6" customWidth="1"/>
    <col min="1784" max="1784" width="7.109375" style="6" customWidth="1"/>
    <col min="1785" max="1785" width="11.44140625" style="6" customWidth="1"/>
    <col min="1786" max="1786" width="12.44140625" style="6" customWidth="1"/>
    <col min="1787" max="1787" width="13.5546875" style="6" customWidth="1"/>
    <col min="1788" max="2036" width="11.44140625" style="6"/>
    <col min="2037" max="2037" width="8" style="6" customWidth="1"/>
    <col min="2038" max="2038" width="52.44140625" style="6" customWidth="1"/>
    <col min="2039" max="2039" width="9.33203125" style="6" customWidth="1"/>
    <col min="2040" max="2040" width="7.109375" style="6" customWidth="1"/>
    <col min="2041" max="2041" width="11.44140625" style="6" customWidth="1"/>
    <col min="2042" max="2042" width="12.44140625" style="6" customWidth="1"/>
    <col min="2043" max="2043" width="13.5546875" style="6" customWidth="1"/>
    <col min="2044" max="2292" width="11.44140625" style="6"/>
    <col min="2293" max="2293" width="8" style="6" customWidth="1"/>
    <col min="2294" max="2294" width="52.44140625" style="6" customWidth="1"/>
    <col min="2295" max="2295" width="9.33203125" style="6" customWidth="1"/>
    <col min="2296" max="2296" width="7.109375" style="6" customWidth="1"/>
    <col min="2297" max="2297" width="11.44140625" style="6" customWidth="1"/>
    <col min="2298" max="2298" width="12.44140625" style="6" customWidth="1"/>
    <col min="2299" max="2299" width="13.5546875" style="6" customWidth="1"/>
    <col min="2300" max="2548" width="11.44140625" style="6"/>
    <col min="2549" max="2549" width="8" style="6" customWidth="1"/>
    <col min="2550" max="2550" width="52.44140625" style="6" customWidth="1"/>
    <col min="2551" max="2551" width="9.33203125" style="6" customWidth="1"/>
    <col min="2552" max="2552" width="7.109375" style="6" customWidth="1"/>
    <col min="2553" max="2553" width="11.44140625" style="6" customWidth="1"/>
    <col min="2554" max="2554" width="12.44140625" style="6" customWidth="1"/>
    <col min="2555" max="2555" width="13.5546875" style="6" customWidth="1"/>
    <col min="2556" max="2804" width="11.44140625" style="6"/>
    <col min="2805" max="2805" width="8" style="6" customWidth="1"/>
    <col min="2806" max="2806" width="52.44140625" style="6" customWidth="1"/>
    <col min="2807" max="2807" width="9.33203125" style="6" customWidth="1"/>
    <col min="2808" max="2808" width="7.109375" style="6" customWidth="1"/>
    <col min="2809" max="2809" width="11.44140625" style="6" customWidth="1"/>
    <col min="2810" max="2810" width="12.44140625" style="6" customWidth="1"/>
    <col min="2811" max="2811" width="13.5546875" style="6" customWidth="1"/>
    <col min="2812" max="3060" width="11.44140625" style="6"/>
    <col min="3061" max="3061" width="8" style="6" customWidth="1"/>
    <col min="3062" max="3062" width="52.44140625" style="6" customWidth="1"/>
    <col min="3063" max="3063" width="9.33203125" style="6" customWidth="1"/>
    <col min="3064" max="3064" width="7.109375" style="6" customWidth="1"/>
    <col min="3065" max="3065" width="11.44140625" style="6" customWidth="1"/>
    <col min="3066" max="3066" width="12.44140625" style="6" customWidth="1"/>
    <col min="3067" max="3067" width="13.5546875" style="6" customWidth="1"/>
    <col min="3068" max="3316" width="11.44140625" style="6"/>
    <col min="3317" max="3317" width="8" style="6" customWidth="1"/>
    <col min="3318" max="3318" width="52.44140625" style="6" customWidth="1"/>
    <col min="3319" max="3319" width="9.33203125" style="6" customWidth="1"/>
    <col min="3320" max="3320" width="7.109375" style="6" customWidth="1"/>
    <col min="3321" max="3321" width="11.44140625" style="6" customWidth="1"/>
    <col min="3322" max="3322" width="12.44140625" style="6" customWidth="1"/>
    <col min="3323" max="3323" width="13.5546875" style="6" customWidth="1"/>
    <col min="3324" max="3572" width="11.44140625" style="6"/>
    <col min="3573" max="3573" width="8" style="6" customWidth="1"/>
    <col min="3574" max="3574" width="52.44140625" style="6" customWidth="1"/>
    <col min="3575" max="3575" width="9.33203125" style="6" customWidth="1"/>
    <col min="3576" max="3576" width="7.109375" style="6" customWidth="1"/>
    <col min="3577" max="3577" width="11.44140625" style="6" customWidth="1"/>
    <col min="3578" max="3578" width="12.44140625" style="6" customWidth="1"/>
    <col min="3579" max="3579" width="13.5546875" style="6" customWidth="1"/>
    <col min="3580" max="3828" width="11.44140625" style="6"/>
    <col min="3829" max="3829" width="8" style="6" customWidth="1"/>
    <col min="3830" max="3830" width="52.44140625" style="6" customWidth="1"/>
    <col min="3831" max="3831" width="9.33203125" style="6" customWidth="1"/>
    <col min="3832" max="3832" width="7.109375" style="6" customWidth="1"/>
    <col min="3833" max="3833" width="11.44140625" style="6" customWidth="1"/>
    <col min="3834" max="3834" width="12.44140625" style="6" customWidth="1"/>
    <col min="3835" max="3835" width="13.5546875" style="6" customWidth="1"/>
    <col min="3836" max="4084" width="11.44140625" style="6"/>
    <col min="4085" max="4085" width="8" style="6" customWidth="1"/>
    <col min="4086" max="4086" width="52.44140625" style="6" customWidth="1"/>
    <col min="4087" max="4087" width="9.33203125" style="6" customWidth="1"/>
    <col min="4088" max="4088" width="7.109375" style="6" customWidth="1"/>
    <col min="4089" max="4089" width="11.44140625" style="6" customWidth="1"/>
    <col min="4090" max="4090" width="12.44140625" style="6" customWidth="1"/>
    <col min="4091" max="4091" width="13.5546875" style="6" customWidth="1"/>
    <col min="4092" max="4340" width="11.44140625" style="6"/>
    <col min="4341" max="4341" width="8" style="6" customWidth="1"/>
    <col min="4342" max="4342" width="52.44140625" style="6" customWidth="1"/>
    <col min="4343" max="4343" width="9.33203125" style="6" customWidth="1"/>
    <col min="4344" max="4344" width="7.109375" style="6" customWidth="1"/>
    <col min="4345" max="4345" width="11.44140625" style="6" customWidth="1"/>
    <col min="4346" max="4346" width="12.44140625" style="6" customWidth="1"/>
    <col min="4347" max="4347" width="13.5546875" style="6" customWidth="1"/>
    <col min="4348" max="4596" width="11.44140625" style="6"/>
    <col min="4597" max="4597" width="8" style="6" customWidth="1"/>
    <col min="4598" max="4598" width="52.44140625" style="6" customWidth="1"/>
    <col min="4599" max="4599" width="9.33203125" style="6" customWidth="1"/>
    <col min="4600" max="4600" width="7.109375" style="6" customWidth="1"/>
    <col min="4601" max="4601" width="11.44140625" style="6" customWidth="1"/>
    <col min="4602" max="4602" width="12.44140625" style="6" customWidth="1"/>
    <col min="4603" max="4603" width="13.5546875" style="6" customWidth="1"/>
    <col min="4604" max="4852" width="11.44140625" style="6"/>
    <col min="4853" max="4853" width="8" style="6" customWidth="1"/>
    <col min="4854" max="4854" width="52.44140625" style="6" customWidth="1"/>
    <col min="4855" max="4855" width="9.33203125" style="6" customWidth="1"/>
    <col min="4856" max="4856" width="7.109375" style="6" customWidth="1"/>
    <col min="4857" max="4857" width="11.44140625" style="6" customWidth="1"/>
    <col min="4858" max="4858" width="12.44140625" style="6" customWidth="1"/>
    <col min="4859" max="4859" width="13.5546875" style="6" customWidth="1"/>
    <col min="4860" max="5108" width="11.44140625" style="6"/>
    <col min="5109" max="5109" width="8" style="6" customWidth="1"/>
    <col min="5110" max="5110" width="52.44140625" style="6" customWidth="1"/>
    <col min="5111" max="5111" width="9.33203125" style="6" customWidth="1"/>
    <col min="5112" max="5112" width="7.109375" style="6" customWidth="1"/>
    <col min="5113" max="5113" width="11.44140625" style="6" customWidth="1"/>
    <col min="5114" max="5114" width="12.44140625" style="6" customWidth="1"/>
    <col min="5115" max="5115" width="13.5546875" style="6" customWidth="1"/>
    <col min="5116" max="5364" width="11.44140625" style="6"/>
    <col min="5365" max="5365" width="8" style="6" customWidth="1"/>
    <col min="5366" max="5366" width="52.44140625" style="6" customWidth="1"/>
    <col min="5367" max="5367" width="9.33203125" style="6" customWidth="1"/>
    <col min="5368" max="5368" width="7.109375" style="6" customWidth="1"/>
    <col min="5369" max="5369" width="11.44140625" style="6" customWidth="1"/>
    <col min="5370" max="5370" width="12.44140625" style="6" customWidth="1"/>
    <col min="5371" max="5371" width="13.5546875" style="6" customWidth="1"/>
    <col min="5372" max="5620" width="11.44140625" style="6"/>
    <col min="5621" max="5621" width="8" style="6" customWidth="1"/>
    <col min="5622" max="5622" width="52.44140625" style="6" customWidth="1"/>
    <col min="5623" max="5623" width="9.33203125" style="6" customWidth="1"/>
    <col min="5624" max="5624" width="7.109375" style="6" customWidth="1"/>
    <col min="5625" max="5625" width="11.44140625" style="6" customWidth="1"/>
    <col min="5626" max="5626" width="12.44140625" style="6" customWidth="1"/>
    <col min="5627" max="5627" width="13.5546875" style="6" customWidth="1"/>
    <col min="5628" max="5876" width="11.44140625" style="6"/>
    <col min="5877" max="5877" width="8" style="6" customWidth="1"/>
    <col min="5878" max="5878" width="52.44140625" style="6" customWidth="1"/>
    <col min="5879" max="5879" width="9.33203125" style="6" customWidth="1"/>
    <col min="5880" max="5880" width="7.109375" style="6" customWidth="1"/>
    <col min="5881" max="5881" width="11.44140625" style="6" customWidth="1"/>
    <col min="5882" max="5882" width="12.44140625" style="6" customWidth="1"/>
    <col min="5883" max="5883" width="13.5546875" style="6" customWidth="1"/>
    <col min="5884" max="6132" width="11.44140625" style="6"/>
    <col min="6133" max="6133" width="8" style="6" customWidth="1"/>
    <col min="6134" max="6134" width="52.44140625" style="6" customWidth="1"/>
    <col min="6135" max="6135" width="9.33203125" style="6" customWidth="1"/>
    <col min="6136" max="6136" width="7.109375" style="6" customWidth="1"/>
    <col min="6137" max="6137" width="11.44140625" style="6" customWidth="1"/>
    <col min="6138" max="6138" width="12.44140625" style="6" customWidth="1"/>
    <col min="6139" max="6139" width="13.5546875" style="6" customWidth="1"/>
    <col min="6140" max="6388" width="11.44140625" style="6"/>
    <col min="6389" max="6389" width="8" style="6" customWidth="1"/>
    <col min="6390" max="6390" width="52.44140625" style="6" customWidth="1"/>
    <col min="6391" max="6391" width="9.33203125" style="6" customWidth="1"/>
    <col min="6392" max="6392" width="7.109375" style="6" customWidth="1"/>
    <col min="6393" max="6393" width="11.44140625" style="6" customWidth="1"/>
    <col min="6394" max="6394" width="12.44140625" style="6" customWidth="1"/>
    <col min="6395" max="6395" width="13.5546875" style="6" customWidth="1"/>
    <col min="6396" max="6644" width="11.44140625" style="6"/>
    <col min="6645" max="6645" width="8" style="6" customWidth="1"/>
    <col min="6646" max="6646" width="52.44140625" style="6" customWidth="1"/>
    <col min="6647" max="6647" width="9.33203125" style="6" customWidth="1"/>
    <col min="6648" max="6648" width="7.109375" style="6" customWidth="1"/>
    <col min="6649" max="6649" width="11.44140625" style="6" customWidth="1"/>
    <col min="6650" max="6650" width="12.44140625" style="6" customWidth="1"/>
    <col min="6651" max="6651" width="13.5546875" style="6" customWidth="1"/>
    <col min="6652" max="6900" width="11.44140625" style="6"/>
    <col min="6901" max="6901" width="8" style="6" customWidth="1"/>
    <col min="6902" max="6902" width="52.44140625" style="6" customWidth="1"/>
    <col min="6903" max="6903" width="9.33203125" style="6" customWidth="1"/>
    <col min="6904" max="6904" width="7.109375" style="6" customWidth="1"/>
    <col min="6905" max="6905" width="11.44140625" style="6" customWidth="1"/>
    <col min="6906" max="6906" width="12.44140625" style="6" customWidth="1"/>
    <col min="6907" max="6907" width="13.5546875" style="6" customWidth="1"/>
    <col min="6908" max="7156" width="11.44140625" style="6"/>
    <col min="7157" max="7157" width="8" style="6" customWidth="1"/>
    <col min="7158" max="7158" width="52.44140625" style="6" customWidth="1"/>
    <col min="7159" max="7159" width="9.33203125" style="6" customWidth="1"/>
    <col min="7160" max="7160" width="7.109375" style="6" customWidth="1"/>
    <col min="7161" max="7161" width="11.44140625" style="6" customWidth="1"/>
    <col min="7162" max="7162" width="12.44140625" style="6" customWidth="1"/>
    <col min="7163" max="7163" width="13.5546875" style="6" customWidth="1"/>
    <col min="7164" max="7412" width="11.44140625" style="6"/>
    <col min="7413" max="7413" width="8" style="6" customWidth="1"/>
    <col min="7414" max="7414" width="52.44140625" style="6" customWidth="1"/>
    <col min="7415" max="7415" width="9.33203125" style="6" customWidth="1"/>
    <col min="7416" max="7416" width="7.109375" style="6" customWidth="1"/>
    <col min="7417" max="7417" width="11.44140625" style="6" customWidth="1"/>
    <col min="7418" max="7418" width="12.44140625" style="6" customWidth="1"/>
    <col min="7419" max="7419" width="13.5546875" style="6" customWidth="1"/>
    <col min="7420" max="7668" width="11.44140625" style="6"/>
    <col min="7669" max="7669" width="8" style="6" customWidth="1"/>
    <col min="7670" max="7670" width="52.44140625" style="6" customWidth="1"/>
    <col min="7671" max="7671" width="9.33203125" style="6" customWidth="1"/>
    <col min="7672" max="7672" width="7.109375" style="6" customWidth="1"/>
    <col min="7673" max="7673" width="11.44140625" style="6" customWidth="1"/>
    <col min="7674" max="7674" width="12.44140625" style="6" customWidth="1"/>
    <col min="7675" max="7675" width="13.5546875" style="6" customWidth="1"/>
    <col min="7676" max="7924" width="11.44140625" style="6"/>
    <col min="7925" max="7925" width="8" style="6" customWidth="1"/>
    <col min="7926" max="7926" width="52.44140625" style="6" customWidth="1"/>
    <col min="7927" max="7927" width="9.33203125" style="6" customWidth="1"/>
    <col min="7928" max="7928" width="7.109375" style="6" customWidth="1"/>
    <col min="7929" max="7929" width="11.44140625" style="6" customWidth="1"/>
    <col min="7930" max="7930" width="12.44140625" style="6" customWidth="1"/>
    <col min="7931" max="7931" width="13.5546875" style="6" customWidth="1"/>
    <col min="7932" max="8180" width="11.44140625" style="6"/>
    <col min="8181" max="8181" width="8" style="6" customWidth="1"/>
    <col min="8182" max="8182" width="52.44140625" style="6" customWidth="1"/>
    <col min="8183" max="8183" width="9.33203125" style="6" customWidth="1"/>
    <col min="8184" max="8184" width="7.109375" style="6" customWidth="1"/>
    <col min="8185" max="8185" width="11.44140625" style="6" customWidth="1"/>
    <col min="8186" max="8186" width="12.44140625" style="6" customWidth="1"/>
    <col min="8187" max="8187" width="13.5546875" style="6" customWidth="1"/>
    <col min="8188" max="8436" width="11.44140625" style="6"/>
    <col min="8437" max="8437" width="8" style="6" customWidth="1"/>
    <col min="8438" max="8438" width="52.44140625" style="6" customWidth="1"/>
    <col min="8439" max="8439" width="9.33203125" style="6" customWidth="1"/>
    <col min="8440" max="8440" width="7.109375" style="6" customWidth="1"/>
    <col min="8441" max="8441" width="11.44140625" style="6" customWidth="1"/>
    <col min="8442" max="8442" width="12.44140625" style="6" customWidth="1"/>
    <col min="8443" max="8443" width="13.5546875" style="6" customWidth="1"/>
    <col min="8444" max="8692" width="11.44140625" style="6"/>
    <col min="8693" max="8693" width="8" style="6" customWidth="1"/>
    <col min="8694" max="8694" width="52.44140625" style="6" customWidth="1"/>
    <col min="8695" max="8695" width="9.33203125" style="6" customWidth="1"/>
    <col min="8696" max="8696" width="7.109375" style="6" customWidth="1"/>
    <col min="8697" max="8697" width="11.44140625" style="6" customWidth="1"/>
    <col min="8698" max="8698" width="12.44140625" style="6" customWidth="1"/>
    <col min="8699" max="8699" width="13.5546875" style="6" customWidth="1"/>
    <col min="8700" max="8948" width="11.44140625" style="6"/>
    <col min="8949" max="8949" width="8" style="6" customWidth="1"/>
    <col min="8950" max="8950" width="52.44140625" style="6" customWidth="1"/>
    <col min="8951" max="8951" width="9.33203125" style="6" customWidth="1"/>
    <col min="8952" max="8952" width="7.109375" style="6" customWidth="1"/>
    <col min="8953" max="8953" width="11.44140625" style="6" customWidth="1"/>
    <col min="8954" max="8954" width="12.44140625" style="6" customWidth="1"/>
    <col min="8955" max="8955" width="13.5546875" style="6" customWidth="1"/>
    <col min="8956" max="9204" width="11.44140625" style="6"/>
    <col min="9205" max="9205" width="8" style="6" customWidth="1"/>
    <col min="9206" max="9206" width="52.44140625" style="6" customWidth="1"/>
    <col min="9207" max="9207" width="9.33203125" style="6" customWidth="1"/>
    <col min="9208" max="9208" width="7.109375" style="6" customWidth="1"/>
    <col min="9209" max="9209" width="11.44140625" style="6" customWidth="1"/>
    <col min="9210" max="9210" width="12.44140625" style="6" customWidth="1"/>
    <col min="9211" max="9211" width="13.5546875" style="6" customWidth="1"/>
    <col min="9212" max="9460" width="11.44140625" style="6"/>
    <col min="9461" max="9461" width="8" style="6" customWidth="1"/>
    <col min="9462" max="9462" width="52.44140625" style="6" customWidth="1"/>
    <col min="9463" max="9463" width="9.33203125" style="6" customWidth="1"/>
    <col min="9464" max="9464" width="7.109375" style="6" customWidth="1"/>
    <col min="9465" max="9465" width="11.44140625" style="6" customWidth="1"/>
    <col min="9466" max="9466" width="12.44140625" style="6" customWidth="1"/>
    <col min="9467" max="9467" width="13.5546875" style="6" customWidth="1"/>
    <col min="9468" max="9716" width="11.44140625" style="6"/>
    <col min="9717" max="9717" width="8" style="6" customWidth="1"/>
    <col min="9718" max="9718" width="52.44140625" style="6" customWidth="1"/>
    <col min="9719" max="9719" width="9.33203125" style="6" customWidth="1"/>
    <col min="9720" max="9720" width="7.109375" style="6" customWidth="1"/>
    <col min="9721" max="9721" width="11.44140625" style="6" customWidth="1"/>
    <col min="9722" max="9722" width="12.44140625" style="6" customWidth="1"/>
    <col min="9723" max="9723" width="13.5546875" style="6" customWidth="1"/>
    <col min="9724" max="9972" width="11.44140625" style="6"/>
    <col min="9973" max="9973" width="8" style="6" customWidth="1"/>
    <col min="9974" max="9974" width="52.44140625" style="6" customWidth="1"/>
    <col min="9975" max="9975" width="9.33203125" style="6" customWidth="1"/>
    <col min="9976" max="9976" width="7.109375" style="6" customWidth="1"/>
    <col min="9977" max="9977" width="11.44140625" style="6" customWidth="1"/>
    <col min="9978" max="9978" width="12.44140625" style="6" customWidth="1"/>
    <col min="9979" max="9979" width="13.5546875" style="6" customWidth="1"/>
    <col min="9980" max="10228" width="11.44140625" style="6"/>
    <col min="10229" max="10229" width="8" style="6" customWidth="1"/>
    <col min="10230" max="10230" width="52.44140625" style="6" customWidth="1"/>
    <col min="10231" max="10231" width="9.33203125" style="6" customWidth="1"/>
    <col min="10232" max="10232" width="7.109375" style="6" customWidth="1"/>
    <col min="10233" max="10233" width="11.44140625" style="6" customWidth="1"/>
    <col min="10234" max="10234" width="12.44140625" style="6" customWidth="1"/>
    <col min="10235" max="10235" width="13.5546875" style="6" customWidth="1"/>
    <col min="10236" max="10484" width="11.44140625" style="6"/>
    <col min="10485" max="10485" width="8" style="6" customWidth="1"/>
    <col min="10486" max="10486" width="52.44140625" style="6" customWidth="1"/>
    <col min="10487" max="10487" width="9.33203125" style="6" customWidth="1"/>
    <col min="10488" max="10488" width="7.109375" style="6" customWidth="1"/>
    <col min="10489" max="10489" width="11.44140625" style="6" customWidth="1"/>
    <col min="10490" max="10490" width="12.44140625" style="6" customWidth="1"/>
    <col min="10491" max="10491" width="13.5546875" style="6" customWidth="1"/>
    <col min="10492" max="10740" width="11.44140625" style="6"/>
    <col min="10741" max="10741" width="8" style="6" customWidth="1"/>
    <col min="10742" max="10742" width="52.44140625" style="6" customWidth="1"/>
    <col min="10743" max="10743" width="9.33203125" style="6" customWidth="1"/>
    <col min="10744" max="10744" width="7.109375" style="6" customWidth="1"/>
    <col min="10745" max="10745" width="11.44140625" style="6" customWidth="1"/>
    <col min="10746" max="10746" width="12.44140625" style="6" customWidth="1"/>
    <col min="10747" max="10747" width="13.5546875" style="6" customWidth="1"/>
    <col min="10748" max="10996" width="11.44140625" style="6"/>
    <col min="10997" max="10997" width="8" style="6" customWidth="1"/>
    <col min="10998" max="10998" width="52.44140625" style="6" customWidth="1"/>
    <col min="10999" max="10999" width="9.33203125" style="6" customWidth="1"/>
    <col min="11000" max="11000" width="7.109375" style="6" customWidth="1"/>
    <col min="11001" max="11001" width="11.44140625" style="6" customWidth="1"/>
    <col min="11002" max="11002" width="12.44140625" style="6" customWidth="1"/>
    <col min="11003" max="11003" width="13.5546875" style="6" customWidth="1"/>
    <col min="11004" max="11252" width="11.44140625" style="6"/>
    <col min="11253" max="11253" width="8" style="6" customWidth="1"/>
    <col min="11254" max="11254" width="52.44140625" style="6" customWidth="1"/>
    <col min="11255" max="11255" width="9.33203125" style="6" customWidth="1"/>
    <col min="11256" max="11256" width="7.109375" style="6" customWidth="1"/>
    <col min="11257" max="11257" width="11.44140625" style="6" customWidth="1"/>
    <col min="11258" max="11258" width="12.44140625" style="6" customWidth="1"/>
    <col min="11259" max="11259" width="13.5546875" style="6" customWidth="1"/>
    <col min="11260" max="11508" width="11.44140625" style="6"/>
    <col min="11509" max="11509" width="8" style="6" customWidth="1"/>
    <col min="11510" max="11510" width="52.44140625" style="6" customWidth="1"/>
    <col min="11511" max="11511" width="9.33203125" style="6" customWidth="1"/>
    <col min="11512" max="11512" width="7.109375" style="6" customWidth="1"/>
    <col min="11513" max="11513" width="11.44140625" style="6" customWidth="1"/>
    <col min="11514" max="11514" width="12.44140625" style="6" customWidth="1"/>
    <col min="11515" max="11515" width="13.5546875" style="6" customWidth="1"/>
    <col min="11516" max="11764" width="11.44140625" style="6"/>
    <col min="11765" max="11765" width="8" style="6" customWidth="1"/>
    <col min="11766" max="11766" width="52.44140625" style="6" customWidth="1"/>
    <col min="11767" max="11767" width="9.33203125" style="6" customWidth="1"/>
    <col min="11768" max="11768" width="7.109375" style="6" customWidth="1"/>
    <col min="11769" max="11769" width="11.44140625" style="6" customWidth="1"/>
    <col min="11770" max="11770" width="12.44140625" style="6" customWidth="1"/>
    <col min="11771" max="11771" width="13.5546875" style="6" customWidth="1"/>
    <col min="11772" max="12020" width="11.44140625" style="6"/>
    <col min="12021" max="12021" width="8" style="6" customWidth="1"/>
    <col min="12022" max="12022" width="52.44140625" style="6" customWidth="1"/>
    <col min="12023" max="12023" width="9.33203125" style="6" customWidth="1"/>
    <col min="12024" max="12024" width="7.109375" style="6" customWidth="1"/>
    <col min="12025" max="12025" width="11.44140625" style="6" customWidth="1"/>
    <col min="12026" max="12026" width="12.44140625" style="6" customWidth="1"/>
    <col min="12027" max="12027" width="13.5546875" style="6" customWidth="1"/>
    <col min="12028" max="12276" width="11.44140625" style="6"/>
    <col min="12277" max="12277" width="8" style="6" customWidth="1"/>
    <col min="12278" max="12278" width="52.44140625" style="6" customWidth="1"/>
    <col min="12279" max="12279" width="9.33203125" style="6" customWidth="1"/>
    <col min="12280" max="12280" width="7.109375" style="6" customWidth="1"/>
    <col min="12281" max="12281" width="11.44140625" style="6" customWidth="1"/>
    <col min="12282" max="12282" width="12.44140625" style="6" customWidth="1"/>
    <col min="12283" max="12283" width="13.5546875" style="6" customWidth="1"/>
    <col min="12284" max="12532" width="11.44140625" style="6"/>
    <col min="12533" max="12533" width="8" style="6" customWidth="1"/>
    <col min="12534" max="12534" width="52.44140625" style="6" customWidth="1"/>
    <col min="12535" max="12535" width="9.33203125" style="6" customWidth="1"/>
    <col min="12536" max="12536" width="7.109375" style="6" customWidth="1"/>
    <col min="12537" max="12537" width="11.44140625" style="6" customWidth="1"/>
    <col min="12538" max="12538" width="12.44140625" style="6" customWidth="1"/>
    <col min="12539" max="12539" width="13.5546875" style="6" customWidth="1"/>
    <col min="12540" max="12788" width="11.44140625" style="6"/>
    <col min="12789" max="12789" width="8" style="6" customWidth="1"/>
    <col min="12790" max="12790" width="52.44140625" style="6" customWidth="1"/>
    <col min="12791" max="12791" width="9.33203125" style="6" customWidth="1"/>
    <col min="12792" max="12792" width="7.109375" style="6" customWidth="1"/>
    <col min="12793" max="12793" width="11.44140625" style="6" customWidth="1"/>
    <col min="12794" max="12794" width="12.44140625" style="6" customWidth="1"/>
    <col min="12795" max="12795" width="13.5546875" style="6" customWidth="1"/>
    <col min="12796" max="13044" width="11.44140625" style="6"/>
    <col min="13045" max="13045" width="8" style="6" customWidth="1"/>
    <col min="13046" max="13046" width="52.44140625" style="6" customWidth="1"/>
    <col min="13047" max="13047" width="9.33203125" style="6" customWidth="1"/>
    <col min="13048" max="13048" width="7.109375" style="6" customWidth="1"/>
    <col min="13049" max="13049" width="11.44140625" style="6" customWidth="1"/>
    <col min="13050" max="13050" width="12.44140625" style="6" customWidth="1"/>
    <col min="13051" max="13051" width="13.5546875" style="6" customWidth="1"/>
    <col min="13052" max="13300" width="11.44140625" style="6"/>
    <col min="13301" max="13301" width="8" style="6" customWidth="1"/>
    <col min="13302" max="13302" width="52.44140625" style="6" customWidth="1"/>
    <col min="13303" max="13303" width="9.33203125" style="6" customWidth="1"/>
    <col min="13304" max="13304" width="7.109375" style="6" customWidth="1"/>
    <col min="13305" max="13305" width="11.44140625" style="6" customWidth="1"/>
    <col min="13306" max="13306" width="12.44140625" style="6" customWidth="1"/>
    <col min="13307" max="13307" width="13.5546875" style="6" customWidth="1"/>
    <col min="13308" max="13556" width="11.44140625" style="6"/>
    <col min="13557" max="13557" width="8" style="6" customWidth="1"/>
    <col min="13558" max="13558" width="52.44140625" style="6" customWidth="1"/>
    <col min="13559" max="13559" width="9.33203125" style="6" customWidth="1"/>
    <col min="13560" max="13560" width="7.109375" style="6" customWidth="1"/>
    <col min="13561" max="13561" width="11.44140625" style="6" customWidth="1"/>
    <col min="13562" max="13562" width="12.44140625" style="6" customWidth="1"/>
    <col min="13563" max="13563" width="13.5546875" style="6" customWidth="1"/>
    <col min="13564" max="13812" width="11.44140625" style="6"/>
    <col min="13813" max="13813" width="8" style="6" customWidth="1"/>
    <col min="13814" max="13814" width="52.44140625" style="6" customWidth="1"/>
    <col min="13815" max="13815" width="9.33203125" style="6" customWidth="1"/>
    <col min="13816" max="13816" width="7.109375" style="6" customWidth="1"/>
    <col min="13817" max="13817" width="11.44140625" style="6" customWidth="1"/>
    <col min="13818" max="13818" width="12.44140625" style="6" customWidth="1"/>
    <col min="13819" max="13819" width="13.5546875" style="6" customWidth="1"/>
    <col min="13820" max="14068" width="11.44140625" style="6"/>
    <col min="14069" max="14069" width="8" style="6" customWidth="1"/>
    <col min="14070" max="14070" width="52.44140625" style="6" customWidth="1"/>
    <col min="14071" max="14071" width="9.33203125" style="6" customWidth="1"/>
    <col min="14072" max="14072" width="7.109375" style="6" customWidth="1"/>
    <col min="14073" max="14073" width="11.44140625" style="6" customWidth="1"/>
    <col min="14074" max="14074" width="12.44140625" style="6" customWidth="1"/>
    <col min="14075" max="14075" width="13.5546875" style="6" customWidth="1"/>
    <col min="14076" max="14324" width="11.44140625" style="6"/>
    <col min="14325" max="14325" width="8" style="6" customWidth="1"/>
    <col min="14326" max="14326" width="52.44140625" style="6" customWidth="1"/>
    <col min="14327" max="14327" width="9.33203125" style="6" customWidth="1"/>
    <col min="14328" max="14328" width="7.109375" style="6" customWidth="1"/>
    <col min="14329" max="14329" width="11.44140625" style="6" customWidth="1"/>
    <col min="14330" max="14330" width="12.44140625" style="6" customWidth="1"/>
    <col min="14331" max="14331" width="13.5546875" style="6" customWidth="1"/>
    <col min="14332" max="14580" width="11.44140625" style="6"/>
    <col min="14581" max="14581" width="8" style="6" customWidth="1"/>
    <col min="14582" max="14582" width="52.44140625" style="6" customWidth="1"/>
    <col min="14583" max="14583" width="9.33203125" style="6" customWidth="1"/>
    <col min="14584" max="14584" width="7.109375" style="6" customWidth="1"/>
    <col min="14585" max="14585" width="11.44140625" style="6" customWidth="1"/>
    <col min="14586" max="14586" width="12.44140625" style="6" customWidth="1"/>
    <col min="14587" max="14587" width="13.5546875" style="6" customWidth="1"/>
    <col min="14588" max="14836" width="11.44140625" style="6"/>
    <col min="14837" max="14837" width="8" style="6" customWidth="1"/>
    <col min="14838" max="14838" width="52.44140625" style="6" customWidth="1"/>
    <col min="14839" max="14839" width="9.33203125" style="6" customWidth="1"/>
    <col min="14840" max="14840" width="7.109375" style="6" customWidth="1"/>
    <col min="14841" max="14841" width="11.44140625" style="6" customWidth="1"/>
    <col min="14842" max="14842" width="12.44140625" style="6" customWidth="1"/>
    <col min="14843" max="14843" width="13.5546875" style="6" customWidth="1"/>
    <col min="14844" max="15092" width="11.44140625" style="6"/>
    <col min="15093" max="15093" width="8" style="6" customWidth="1"/>
    <col min="15094" max="15094" width="52.44140625" style="6" customWidth="1"/>
    <col min="15095" max="15095" width="9.33203125" style="6" customWidth="1"/>
    <col min="15096" max="15096" width="7.109375" style="6" customWidth="1"/>
    <col min="15097" max="15097" width="11.44140625" style="6" customWidth="1"/>
    <col min="15098" max="15098" width="12.44140625" style="6" customWidth="1"/>
    <col min="15099" max="15099" width="13.5546875" style="6" customWidth="1"/>
    <col min="15100" max="15348" width="11.44140625" style="6"/>
    <col min="15349" max="15349" width="8" style="6" customWidth="1"/>
    <col min="15350" max="15350" width="52.44140625" style="6" customWidth="1"/>
    <col min="15351" max="15351" width="9.33203125" style="6" customWidth="1"/>
    <col min="15352" max="15352" width="7.109375" style="6" customWidth="1"/>
    <col min="15353" max="15353" width="11.44140625" style="6" customWidth="1"/>
    <col min="15354" max="15354" width="12.44140625" style="6" customWidth="1"/>
    <col min="15355" max="15355" width="13.5546875" style="6" customWidth="1"/>
    <col min="15356" max="15604" width="11.44140625" style="6"/>
    <col min="15605" max="15605" width="8" style="6" customWidth="1"/>
    <col min="15606" max="15606" width="52.44140625" style="6" customWidth="1"/>
    <col min="15607" max="15607" width="9.33203125" style="6" customWidth="1"/>
    <col min="15608" max="15608" width="7.109375" style="6" customWidth="1"/>
    <col min="15609" max="15609" width="11.44140625" style="6" customWidth="1"/>
    <col min="15610" max="15610" width="12.44140625" style="6" customWidth="1"/>
    <col min="15611" max="15611" width="13.5546875" style="6" customWidth="1"/>
    <col min="15612" max="15860" width="11.44140625" style="6"/>
    <col min="15861" max="15861" width="8" style="6" customWidth="1"/>
    <col min="15862" max="15862" width="52.44140625" style="6" customWidth="1"/>
    <col min="15863" max="15863" width="9.33203125" style="6" customWidth="1"/>
    <col min="15864" max="15864" width="7.109375" style="6" customWidth="1"/>
    <col min="15865" max="15865" width="11.44140625" style="6" customWidth="1"/>
    <col min="15866" max="15866" width="12.44140625" style="6" customWidth="1"/>
    <col min="15867" max="15867" width="13.5546875" style="6" customWidth="1"/>
    <col min="15868" max="16116" width="11.44140625" style="6"/>
    <col min="16117" max="16117" width="8" style="6" customWidth="1"/>
    <col min="16118" max="16118" width="52.44140625" style="6" customWidth="1"/>
    <col min="16119" max="16119" width="9.33203125" style="6" customWidth="1"/>
    <col min="16120" max="16120" width="7.109375" style="6" customWidth="1"/>
    <col min="16121" max="16121" width="11.44140625" style="6" customWidth="1"/>
    <col min="16122" max="16122" width="12.44140625" style="6" customWidth="1"/>
    <col min="16123" max="16123" width="13.5546875" style="6" customWidth="1"/>
    <col min="16124" max="16384" width="11.44140625" style="6"/>
  </cols>
  <sheetData>
    <row r="1" spans="1:6" x14ac:dyDescent="0.25">
      <c r="A1" s="151"/>
      <c r="B1" s="152"/>
      <c r="C1" s="29"/>
      <c r="D1" s="27"/>
      <c r="E1" s="29"/>
      <c r="F1" s="29"/>
    </row>
    <row r="2" spans="1:6" x14ac:dyDescent="0.25">
      <c r="A2" s="166" t="s">
        <v>18</v>
      </c>
      <c r="B2" s="166"/>
      <c r="C2" s="166"/>
      <c r="D2" s="166"/>
      <c r="E2" s="166"/>
      <c r="F2" s="166"/>
    </row>
    <row r="3" spans="1:6" x14ac:dyDescent="0.25">
      <c r="A3" s="167" t="s">
        <v>19</v>
      </c>
      <c r="B3" s="167"/>
      <c r="C3" s="167"/>
      <c r="D3" s="167"/>
      <c r="E3" s="167"/>
      <c r="F3" s="167"/>
    </row>
    <row r="4" spans="1:6" x14ac:dyDescent="0.25">
      <c r="A4" s="166" t="s">
        <v>16</v>
      </c>
      <c r="B4" s="166"/>
      <c r="C4" s="166"/>
      <c r="D4" s="166"/>
      <c r="E4" s="166"/>
      <c r="F4" s="166"/>
    </row>
    <row r="5" spans="1:6" x14ac:dyDescent="0.25">
      <c r="A5" s="151"/>
      <c r="B5" s="167" t="s">
        <v>32</v>
      </c>
      <c r="C5" s="167"/>
      <c r="D5" s="167"/>
      <c r="E5" s="167"/>
      <c r="F5" s="167"/>
    </row>
    <row r="6" spans="1:6" x14ac:dyDescent="0.25">
      <c r="A6" s="151"/>
      <c r="B6" s="153"/>
      <c r="C6" s="153"/>
      <c r="D6" s="153"/>
      <c r="E6" s="153"/>
      <c r="F6" s="153"/>
    </row>
    <row r="7" spans="1:6" ht="16.8" customHeight="1" x14ac:dyDescent="0.25">
      <c r="A7" s="154" t="s">
        <v>50</v>
      </c>
      <c r="B7" s="155" t="s">
        <v>113</v>
      </c>
      <c r="C7" s="155"/>
      <c r="D7" s="155"/>
      <c r="E7" s="156" t="s">
        <v>29</v>
      </c>
      <c r="F7" s="157">
        <f>F69</f>
        <v>0</v>
      </c>
    </row>
    <row r="8" spans="1:6" ht="14.4" customHeight="1" x14ac:dyDescent="0.25">
      <c r="A8" s="165" t="s">
        <v>119</v>
      </c>
      <c r="B8" s="158" t="s">
        <v>51</v>
      </c>
      <c r="C8" s="158"/>
      <c r="D8" s="158"/>
      <c r="E8" s="158"/>
      <c r="F8" s="158"/>
    </row>
    <row r="9" spans="1:6" ht="15" customHeight="1" x14ac:dyDescent="0.25">
      <c r="A9" s="159" t="s">
        <v>52</v>
      </c>
      <c r="B9" s="163" t="s">
        <v>118</v>
      </c>
      <c r="C9" s="160"/>
      <c r="D9" s="161"/>
      <c r="E9" s="162"/>
      <c r="F9" s="162" t="s">
        <v>112</v>
      </c>
    </row>
    <row r="10" spans="1:6" s="7" customFormat="1" x14ac:dyDescent="0.25">
      <c r="A10" s="146" t="s">
        <v>7</v>
      </c>
      <c r="B10" s="147" t="s">
        <v>63</v>
      </c>
      <c r="C10" s="148" t="s">
        <v>1</v>
      </c>
      <c r="D10" s="148" t="s">
        <v>0</v>
      </c>
      <c r="E10" s="149" t="s">
        <v>8</v>
      </c>
      <c r="F10" s="150" t="s">
        <v>9</v>
      </c>
    </row>
    <row r="11" spans="1:6" s="7" customFormat="1" x14ac:dyDescent="0.25">
      <c r="A11" s="35"/>
      <c r="B11" s="36"/>
      <c r="C11" s="37"/>
      <c r="D11" s="38"/>
      <c r="E11" s="37"/>
      <c r="F11" s="39"/>
    </row>
    <row r="12" spans="1:6" s="7" customFormat="1" x14ac:dyDescent="0.25">
      <c r="A12" s="40">
        <v>1</v>
      </c>
      <c r="B12" s="41" t="s">
        <v>17</v>
      </c>
      <c r="C12" s="42"/>
      <c r="D12" s="43"/>
      <c r="E12" s="42"/>
      <c r="F12" s="44"/>
    </row>
    <row r="13" spans="1:6" s="7" customFormat="1" x14ac:dyDescent="0.25">
      <c r="A13" s="143">
        <f>A12+0.01</f>
        <v>1.01</v>
      </c>
      <c r="B13" s="45" t="s">
        <v>26</v>
      </c>
      <c r="C13" s="46">
        <v>1</v>
      </c>
      <c r="D13" s="47" t="s">
        <v>13</v>
      </c>
      <c r="E13" s="48"/>
      <c r="F13" s="87">
        <f>E13*C13</f>
        <v>0</v>
      </c>
    </row>
    <row r="14" spans="1:6" s="7" customFormat="1" x14ac:dyDescent="0.25">
      <c r="A14" s="143">
        <f t="shared" ref="A14:A16" si="0">A13+0.01</f>
        <v>1.02</v>
      </c>
      <c r="B14" s="45" t="s">
        <v>33</v>
      </c>
      <c r="C14" s="49">
        <v>1</v>
      </c>
      <c r="D14" s="47" t="s">
        <v>13</v>
      </c>
      <c r="E14" s="48"/>
      <c r="F14" s="87">
        <f>E14*C14</f>
        <v>0</v>
      </c>
    </row>
    <row r="15" spans="1:6" s="7" customFormat="1" x14ac:dyDescent="0.25">
      <c r="A15" s="143">
        <f t="shared" si="0"/>
        <v>1.03</v>
      </c>
      <c r="B15" s="50" t="s">
        <v>21</v>
      </c>
      <c r="C15" s="49">
        <v>1</v>
      </c>
      <c r="D15" s="51" t="s">
        <v>13</v>
      </c>
      <c r="E15" s="52"/>
      <c r="F15" s="87">
        <f>E15*C15</f>
        <v>0</v>
      </c>
    </row>
    <row r="16" spans="1:6" s="7" customFormat="1" x14ac:dyDescent="0.25">
      <c r="A16" s="143">
        <f t="shared" si="0"/>
        <v>1.04</v>
      </c>
      <c r="B16" s="50" t="s">
        <v>49</v>
      </c>
      <c r="C16" s="53">
        <v>2</v>
      </c>
      <c r="D16" s="54" t="s">
        <v>13</v>
      </c>
      <c r="E16" s="55"/>
      <c r="F16" s="130">
        <f>E16*C16</f>
        <v>0</v>
      </c>
    </row>
    <row r="17" spans="1:6" s="7" customFormat="1" x14ac:dyDescent="0.25">
      <c r="A17" s="56"/>
      <c r="B17" s="57" t="s">
        <v>24</v>
      </c>
      <c r="C17" s="57"/>
      <c r="D17" s="57"/>
      <c r="E17" s="57"/>
      <c r="F17" s="136">
        <f>SUM(F13:F16)</f>
        <v>0</v>
      </c>
    </row>
    <row r="18" spans="1:6" s="7" customFormat="1" x14ac:dyDescent="0.25">
      <c r="A18" s="58"/>
      <c r="B18" s="59"/>
      <c r="C18" s="60"/>
      <c r="D18" s="61"/>
      <c r="E18" s="62"/>
      <c r="F18" s="137"/>
    </row>
    <row r="19" spans="1:6" s="7" customFormat="1" x14ac:dyDescent="0.25">
      <c r="A19" s="40">
        <v>2</v>
      </c>
      <c r="B19" s="63" t="s">
        <v>35</v>
      </c>
      <c r="C19" s="63"/>
      <c r="D19" s="63"/>
      <c r="E19" s="63"/>
      <c r="F19" s="138"/>
    </row>
    <row r="20" spans="1:6" s="7" customFormat="1" x14ac:dyDescent="0.25">
      <c r="A20" s="143">
        <f>A19+0.01</f>
        <v>2.0099999999999998</v>
      </c>
      <c r="B20" s="50" t="s">
        <v>114</v>
      </c>
      <c r="C20" s="64">
        <f>C28*1.45*0.2</f>
        <v>40.6</v>
      </c>
      <c r="D20" s="65" t="s">
        <v>36</v>
      </c>
      <c r="E20" s="66"/>
      <c r="F20" s="139">
        <f t="shared" ref="F20:F29" si="1">C20*E20</f>
        <v>0</v>
      </c>
    </row>
    <row r="21" spans="1:6" s="7" customFormat="1" ht="27.6" x14ac:dyDescent="0.25">
      <c r="A21" s="144">
        <f t="shared" ref="A21:A23" si="2">A20+0.01</f>
        <v>2.0199999999999996</v>
      </c>
      <c r="B21" s="67" t="s">
        <v>37</v>
      </c>
      <c r="C21" s="64">
        <f>C20*0.2</f>
        <v>8.120000000000001</v>
      </c>
      <c r="D21" s="65" t="s">
        <v>36</v>
      </c>
      <c r="E21" s="68"/>
      <c r="F21" s="139">
        <f t="shared" si="1"/>
        <v>0</v>
      </c>
    </row>
    <row r="22" spans="1:6" s="7" customFormat="1" x14ac:dyDescent="0.25">
      <c r="A22" s="143">
        <f t="shared" si="2"/>
        <v>2.0299999999999994</v>
      </c>
      <c r="B22" s="50" t="s">
        <v>115</v>
      </c>
      <c r="C22" s="64">
        <f>(C20*1.21)</f>
        <v>49.125999999999998</v>
      </c>
      <c r="D22" s="65" t="s">
        <v>36</v>
      </c>
      <c r="E22" s="68"/>
      <c r="F22" s="139">
        <f>C22*E22</f>
        <v>0</v>
      </c>
    </row>
    <row r="23" spans="1:6" s="7" customFormat="1" x14ac:dyDescent="0.25">
      <c r="A23" s="143">
        <f t="shared" si="2"/>
        <v>2.0399999999999991</v>
      </c>
      <c r="B23" s="50" t="s">
        <v>116</v>
      </c>
      <c r="C23" s="64">
        <v>153</v>
      </c>
      <c r="D23" s="64" t="s">
        <v>36</v>
      </c>
      <c r="E23" s="68"/>
      <c r="F23" s="139">
        <f>E23*C23</f>
        <v>0</v>
      </c>
    </row>
    <row r="24" spans="1:6" s="7" customFormat="1" x14ac:dyDescent="0.25">
      <c r="A24" s="56"/>
      <c r="B24" s="57" t="s">
        <v>39</v>
      </c>
      <c r="C24" s="57"/>
      <c r="D24" s="57"/>
      <c r="E24" s="57"/>
      <c r="F24" s="136">
        <f>SUM(F20:F23)</f>
        <v>0</v>
      </c>
    </row>
    <row r="25" spans="1:6" s="7" customFormat="1" x14ac:dyDescent="0.25">
      <c r="A25" s="71"/>
      <c r="B25" s="72"/>
      <c r="C25" s="73"/>
      <c r="D25" s="73"/>
      <c r="E25" s="62"/>
      <c r="F25" s="87"/>
    </row>
    <row r="26" spans="1:6" s="7" customFormat="1" x14ac:dyDescent="0.25">
      <c r="A26" s="40">
        <v>3</v>
      </c>
      <c r="B26" s="63" t="s">
        <v>117</v>
      </c>
      <c r="C26" s="63"/>
      <c r="D26" s="63"/>
      <c r="E26" s="63"/>
      <c r="F26" s="138"/>
    </row>
    <row r="27" spans="1:6" s="7" customFormat="1" ht="27.6" x14ac:dyDescent="0.25">
      <c r="A27" s="144">
        <f>A26+0.01</f>
        <v>3.01</v>
      </c>
      <c r="B27" s="67" t="s">
        <v>40</v>
      </c>
      <c r="C27" s="69">
        <f>C28</f>
        <v>140</v>
      </c>
      <c r="D27" s="70" t="s">
        <v>41</v>
      </c>
      <c r="E27" s="66"/>
      <c r="F27" s="139">
        <f t="shared" si="1"/>
        <v>0</v>
      </c>
    </row>
    <row r="28" spans="1:6" s="7" customFormat="1" ht="31.8" customHeight="1" x14ac:dyDescent="0.25">
      <c r="A28" s="144">
        <f t="shared" ref="A28:A30" si="3">A27+0.01</f>
        <v>3.0199999999999996</v>
      </c>
      <c r="B28" s="67" t="s">
        <v>42</v>
      </c>
      <c r="C28" s="69">
        <v>140</v>
      </c>
      <c r="D28" s="70" t="s">
        <v>43</v>
      </c>
      <c r="E28" s="66"/>
      <c r="F28" s="139">
        <f t="shared" si="1"/>
        <v>0</v>
      </c>
    </row>
    <row r="29" spans="1:6" s="7" customFormat="1" ht="19.8" customHeight="1" x14ac:dyDescent="0.25">
      <c r="A29" s="144">
        <f t="shared" si="3"/>
        <v>3.0299999999999994</v>
      </c>
      <c r="B29" s="142" t="s">
        <v>38</v>
      </c>
      <c r="C29" s="69">
        <f>C28*0.0458593</f>
        <v>6.4203019999999995</v>
      </c>
      <c r="D29" s="70" t="s">
        <v>36</v>
      </c>
      <c r="E29" s="66"/>
      <c r="F29" s="139">
        <f t="shared" si="1"/>
        <v>0</v>
      </c>
    </row>
    <row r="30" spans="1:6" s="7" customFormat="1" x14ac:dyDescent="0.25">
      <c r="A30" s="144">
        <f t="shared" si="3"/>
        <v>3.0399999999999991</v>
      </c>
      <c r="B30" s="145" t="s">
        <v>92</v>
      </c>
      <c r="C30" s="75"/>
      <c r="D30" s="76"/>
      <c r="E30" s="77"/>
      <c r="F30" s="87"/>
    </row>
    <row r="31" spans="1:6" s="7" customFormat="1" ht="14.4" x14ac:dyDescent="0.25">
      <c r="A31" s="78" t="s">
        <v>57</v>
      </c>
      <c r="B31" s="30" t="s">
        <v>34</v>
      </c>
      <c r="C31" s="31">
        <v>1</v>
      </c>
      <c r="D31" s="32" t="s">
        <v>47</v>
      </c>
      <c r="E31" s="33"/>
      <c r="F31" s="140">
        <f>E31*C31</f>
        <v>0</v>
      </c>
    </row>
    <row r="32" spans="1:6" s="7" customFormat="1" ht="14.4" x14ac:dyDescent="0.25">
      <c r="A32" s="78" t="s">
        <v>58</v>
      </c>
      <c r="B32" s="30" t="s">
        <v>93</v>
      </c>
      <c r="C32" s="31">
        <f>25.5*2.5*0.3</f>
        <v>19.125</v>
      </c>
      <c r="D32" s="32" t="s">
        <v>28</v>
      </c>
      <c r="E32" s="33"/>
      <c r="F32" s="140">
        <f t="shared" ref="F32:F34" si="4">E32*C32</f>
        <v>0</v>
      </c>
    </row>
    <row r="33" spans="1:6" s="7" customFormat="1" ht="14.4" x14ac:dyDescent="0.25">
      <c r="A33" s="78" t="s">
        <v>59</v>
      </c>
      <c r="B33" s="30" t="s">
        <v>98</v>
      </c>
      <c r="C33" s="31">
        <f>C32*1.3</f>
        <v>24.862500000000001</v>
      </c>
      <c r="D33" s="32" t="s">
        <v>28</v>
      </c>
      <c r="E33" s="33"/>
      <c r="F33" s="140">
        <f t="shared" si="4"/>
        <v>0</v>
      </c>
    </row>
    <row r="34" spans="1:6" s="7" customFormat="1" ht="43.2" x14ac:dyDescent="0.25">
      <c r="A34" s="78" t="s">
        <v>60</v>
      </c>
      <c r="B34" s="30" t="s">
        <v>99</v>
      </c>
      <c r="C34" s="31">
        <f>25.5*2.5*0.2</f>
        <v>12.75</v>
      </c>
      <c r="D34" s="32" t="s">
        <v>27</v>
      </c>
      <c r="E34" s="33"/>
      <c r="F34" s="140">
        <f t="shared" si="4"/>
        <v>0</v>
      </c>
    </row>
    <row r="35" spans="1:6" s="7" customFormat="1" ht="14.4" x14ac:dyDescent="0.25">
      <c r="A35" s="79"/>
      <c r="B35" s="30"/>
      <c r="C35" s="30"/>
      <c r="D35" s="30"/>
      <c r="E35" s="34"/>
      <c r="F35" s="164"/>
    </row>
    <row r="36" spans="1:6" s="7" customFormat="1" x14ac:dyDescent="0.25">
      <c r="A36" s="56"/>
      <c r="B36" s="57" t="s">
        <v>44</v>
      </c>
      <c r="C36" s="57"/>
      <c r="D36" s="57"/>
      <c r="E36" s="57"/>
      <c r="F36" s="136">
        <f>SUM(F27:F35)</f>
        <v>0</v>
      </c>
    </row>
    <row r="37" spans="1:6" s="7" customFormat="1" x14ac:dyDescent="0.25">
      <c r="A37" s="80"/>
      <c r="B37" s="74"/>
      <c r="C37" s="74"/>
      <c r="D37" s="74"/>
      <c r="E37" s="74"/>
      <c r="F37" s="141"/>
    </row>
    <row r="38" spans="1:6" s="7" customFormat="1" x14ac:dyDescent="0.25">
      <c r="A38" s="40">
        <v>4</v>
      </c>
      <c r="B38" s="41" t="s">
        <v>94</v>
      </c>
      <c r="C38" s="42"/>
      <c r="D38" s="43"/>
      <c r="E38" s="42"/>
      <c r="F38" s="81"/>
    </row>
    <row r="39" spans="1:6" s="7" customFormat="1" x14ac:dyDescent="0.25">
      <c r="A39" s="131">
        <f>A38+0.01</f>
        <v>4.01</v>
      </c>
      <c r="B39" s="82" t="s">
        <v>95</v>
      </c>
      <c r="C39" s="132">
        <v>1</v>
      </c>
      <c r="D39" s="133" t="s">
        <v>81</v>
      </c>
      <c r="E39" s="132"/>
      <c r="F39" s="134">
        <f>E39*C39</f>
        <v>0</v>
      </c>
    </row>
    <row r="40" spans="1:6" s="7" customFormat="1" ht="31.2" customHeight="1" x14ac:dyDescent="0.25">
      <c r="A40" s="131">
        <f t="shared" ref="A40:A45" si="5">A39+0.01</f>
        <v>4.0199999999999996</v>
      </c>
      <c r="B40" s="82" t="s">
        <v>89</v>
      </c>
      <c r="C40" s="66">
        <f>(1.6*0.4*0.4)*2</f>
        <v>0.51200000000000012</v>
      </c>
      <c r="D40" s="65" t="s">
        <v>27</v>
      </c>
      <c r="E40" s="68"/>
      <c r="F40" s="134">
        <f t="shared" ref="F40:F45" si="6">E40*C40</f>
        <v>0</v>
      </c>
    </row>
    <row r="41" spans="1:6" s="7" customFormat="1" ht="27.6" x14ac:dyDescent="0.25">
      <c r="A41" s="131">
        <f t="shared" si="5"/>
        <v>4.0299999999999994</v>
      </c>
      <c r="B41" s="82" t="s">
        <v>90</v>
      </c>
      <c r="C41" s="66">
        <f>(1.4*1.4*0.4)*2</f>
        <v>1.5679999999999998</v>
      </c>
      <c r="D41" s="65" t="s">
        <v>27</v>
      </c>
      <c r="E41" s="66"/>
      <c r="F41" s="134">
        <f t="shared" si="6"/>
        <v>0</v>
      </c>
    </row>
    <row r="42" spans="1:6" s="7" customFormat="1" ht="28.8" customHeight="1" x14ac:dyDescent="0.25">
      <c r="A42" s="131">
        <f t="shared" si="5"/>
        <v>4.0399999999999991</v>
      </c>
      <c r="B42" s="82" t="s">
        <v>96</v>
      </c>
      <c r="C42" s="66">
        <v>2</v>
      </c>
      <c r="D42" s="65" t="s">
        <v>66</v>
      </c>
      <c r="E42" s="66"/>
      <c r="F42" s="134">
        <f t="shared" si="6"/>
        <v>0</v>
      </c>
    </row>
    <row r="43" spans="1:6" s="7" customFormat="1" ht="27.6" x14ac:dyDescent="0.25">
      <c r="A43" s="131">
        <f t="shared" si="5"/>
        <v>4.0499999999999989</v>
      </c>
      <c r="B43" s="82" t="s">
        <v>97</v>
      </c>
      <c r="C43" s="66">
        <v>1</v>
      </c>
      <c r="D43" s="65" t="s">
        <v>66</v>
      </c>
      <c r="E43" s="66"/>
      <c r="F43" s="134">
        <f t="shared" si="6"/>
        <v>0</v>
      </c>
    </row>
    <row r="44" spans="1:6" s="7" customFormat="1" x14ac:dyDescent="0.25">
      <c r="A44" s="131">
        <f t="shared" si="5"/>
        <v>4.0599999999999987</v>
      </c>
      <c r="B44" s="82" t="s">
        <v>85</v>
      </c>
      <c r="C44" s="66">
        <v>1</v>
      </c>
      <c r="D44" s="65" t="s">
        <v>47</v>
      </c>
      <c r="E44" s="66"/>
      <c r="F44" s="134">
        <f t="shared" si="6"/>
        <v>0</v>
      </c>
    </row>
    <row r="45" spans="1:6" s="7" customFormat="1" ht="27.6" x14ac:dyDescent="0.25">
      <c r="A45" s="131">
        <f t="shared" si="5"/>
        <v>4.0699999999999985</v>
      </c>
      <c r="B45" s="82" t="s">
        <v>91</v>
      </c>
      <c r="C45" s="66">
        <v>9</v>
      </c>
      <c r="D45" s="65" t="s">
        <v>47</v>
      </c>
      <c r="E45" s="66"/>
      <c r="F45" s="134">
        <f t="shared" si="6"/>
        <v>0</v>
      </c>
    </row>
    <row r="46" spans="1:6" s="7" customFormat="1" x14ac:dyDescent="0.25">
      <c r="A46" s="56"/>
      <c r="B46" s="57" t="s">
        <v>45</v>
      </c>
      <c r="C46" s="57"/>
      <c r="D46" s="57"/>
      <c r="E46" s="57"/>
      <c r="F46" s="136">
        <f>SUM(F39:F45)</f>
        <v>0</v>
      </c>
    </row>
    <row r="47" spans="1:6" s="7" customFormat="1" x14ac:dyDescent="0.25">
      <c r="A47" s="80"/>
      <c r="B47" s="74"/>
      <c r="C47" s="74"/>
      <c r="D47" s="74"/>
      <c r="E47" s="74"/>
      <c r="F47" s="141"/>
    </row>
    <row r="48" spans="1:6" s="7" customFormat="1" x14ac:dyDescent="0.25">
      <c r="A48" s="40">
        <v>5</v>
      </c>
      <c r="B48" s="83" t="s">
        <v>22</v>
      </c>
      <c r="C48" s="84">
        <v>1</v>
      </c>
      <c r="D48" s="85" t="s">
        <v>13</v>
      </c>
      <c r="E48" s="42"/>
      <c r="F48" s="81">
        <f>E48*C48</f>
        <v>0</v>
      </c>
    </row>
    <row r="49" spans="1:12" s="7" customFormat="1" x14ac:dyDescent="0.25">
      <c r="A49" s="56"/>
      <c r="B49" s="57" t="s">
        <v>48</v>
      </c>
      <c r="C49" s="57"/>
      <c r="D49" s="57"/>
      <c r="E49" s="57"/>
      <c r="F49" s="136">
        <f>SUM(F48)</f>
        <v>0</v>
      </c>
    </row>
    <row r="50" spans="1:12" s="7" customFormat="1" x14ac:dyDescent="0.25">
      <c r="A50" s="86"/>
      <c r="B50" s="48"/>
      <c r="C50" s="48"/>
      <c r="D50" s="48"/>
      <c r="E50" s="48"/>
      <c r="F50" s="87"/>
    </row>
    <row r="51" spans="1:12" s="7" customFormat="1" x14ac:dyDescent="0.25">
      <c r="A51" s="169" t="s">
        <v>10</v>
      </c>
      <c r="B51" s="170"/>
      <c r="C51" s="170"/>
      <c r="D51" s="170"/>
      <c r="E51" s="170"/>
      <c r="F51" s="105">
        <f>F49+F17+F36+F24+F46</f>
        <v>0</v>
      </c>
    </row>
    <row r="52" spans="1:12" s="7" customFormat="1" x14ac:dyDescent="0.25">
      <c r="A52" s="88"/>
      <c r="B52" s="89"/>
      <c r="C52" s="90"/>
      <c r="D52" s="91"/>
      <c r="E52" s="90"/>
      <c r="F52" s="92"/>
    </row>
    <row r="53" spans="1:12" s="7" customFormat="1" x14ac:dyDescent="0.25">
      <c r="A53" s="107"/>
      <c r="B53" s="108" t="s">
        <v>15</v>
      </c>
      <c r="C53" s="98">
        <v>0.05</v>
      </c>
      <c r="D53" s="96"/>
      <c r="E53" s="90"/>
      <c r="F53" s="92">
        <f>F51*C53</f>
        <v>0</v>
      </c>
    </row>
    <row r="54" spans="1:12" s="7" customFormat="1" x14ac:dyDescent="0.25">
      <c r="A54" s="88"/>
      <c r="B54" s="93" t="s">
        <v>2</v>
      </c>
      <c r="C54" s="90"/>
      <c r="D54" s="91"/>
      <c r="E54" s="90"/>
      <c r="F54" s="92"/>
    </row>
    <row r="55" spans="1:12" s="7" customFormat="1" x14ac:dyDescent="0.25">
      <c r="A55" s="88"/>
      <c r="B55" s="89" t="s">
        <v>3</v>
      </c>
      <c r="C55" s="94">
        <v>0.1</v>
      </c>
      <c r="D55" s="91"/>
      <c r="E55" s="90"/>
      <c r="F55" s="92">
        <f>F51*C55</f>
        <v>0</v>
      </c>
    </row>
    <row r="56" spans="1:12" s="7" customFormat="1" x14ac:dyDescent="0.25">
      <c r="A56" s="88"/>
      <c r="B56" s="89" t="s">
        <v>4</v>
      </c>
      <c r="C56" s="95">
        <v>0.03</v>
      </c>
      <c r="D56" s="91"/>
      <c r="E56" s="90"/>
      <c r="F56" s="92">
        <f>F51*C56</f>
        <v>0</v>
      </c>
    </row>
    <row r="57" spans="1:12" x14ac:dyDescent="0.25">
      <c r="A57" s="88"/>
      <c r="B57" s="89" t="s">
        <v>86</v>
      </c>
      <c r="C57" s="95">
        <v>0.04</v>
      </c>
      <c r="D57" s="96"/>
      <c r="E57" s="90"/>
      <c r="F57" s="92">
        <f>F51*C57</f>
        <v>0</v>
      </c>
      <c r="G57" s="7"/>
      <c r="H57" s="7"/>
      <c r="I57" s="7"/>
      <c r="J57" s="7"/>
      <c r="K57" s="7"/>
      <c r="L57" s="7"/>
    </row>
    <row r="58" spans="1:12" x14ac:dyDescent="0.25">
      <c r="A58" s="88"/>
      <c r="B58" s="89" t="s">
        <v>14</v>
      </c>
      <c r="C58" s="95">
        <v>0.01</v>
      </c>
      <c r="D58" s="96"/>
      <c r="E58" s="90"/>
      <c r="F58" s="92">
        <f>F51*C58</f>
        <v>0</v>
      </c>
      <c r="G58" s="7"/>
      <c r="H58" s="7"/>
      <c r="I58" s="7"/>
      <c r="J58" s="7"/>
      <c r="K58" s="7"/>
      <c r="L58" s="7"/>
    </row>
    <row r="59" spans="1:12" x14ac:dyDescent="0.25">
      <c r="A59" s="88"/>
      <c r="B59" s="89" t="s">
        <v>5</v>
      </c>
      <c r="C59" s="95">
        <v>0.01</v>
      </c>
      <c r="D59" s="96"/>
      <c r="E59" s="90"/>
      <c r="F59" s="92">
        <f>F51*C59</f>
        <v>0</v>
      </c>
      <c r="G59" s="7"/>
      <c r="H59" s="7"/>
      <c r="I59" s="7"/>
      <c r="J59" s="7"/>
      <c r="K59" s="7"/>
      <c r="L59" s="7"/>
    </row>
    <row r="60" spans="1:12" x14ac:dyDescent="0.25">
      <c r="A60" s="88"/>
      <c r="B60" s="89" t="s">
        <v>25</v>
      </c>
      <c r="C60" s="95">
        <v>1E-3</v>
      </c>
      <c r="D60" s="96"/>
      <c r="E60" s="90"/>
      <c r="F60" s="92">
        <f>F51*C60</f>
        <v>0</v>
      </c>
      <c r="G60" s="7"/>
      <c r="H60" s="7"/>
      <c r="I60" s="7"/>
      <c r="J60" s="7"/>
      <c r="K60" s="7"/>
      <c r="L60" s="7"/>
    </row>
    <row r="61" spans="1:12" x14ac:dyDescent="0.25">
      <c r="A61" s="88"/>
      <c r="B61" s="89" t="s">
        <v>87</v>
      </c>
      <c r="C61" s="95">
        <v>0.05</v>
      </c>
      <c r="D61" s="96"/>
      <c r="E61" s="90"/>
      <c r="F61" s="92">
        <f>F51*C61</f>
        <v>0</v>
      </c>
      <c r="G61" s="7"/>
      <c r="H61" s="7"/>
      <c r="I61" s="7"/>
      <c r="J61" s="7"/>
      <c r="K61" s="7"/>
      <c r="L61" s="7"/>
    </row>
    <row r="62" spans="1:12" x14ac:dyDescent="0.25">
      <c r="A62" s="88"/>
      <c r="B62" s="89" t="s">
        <v>20</v>
      </c>
      <c r="C62" s="95">
        <v>0.18</v>
      </c>
      <c r="D62" s="96"/>
      <c r="E62" s="90"/>
      <c r="F62" s="92">
        <f>F55*C62</f>
        <v>0</v>
      </c>
    </row>
    <row r="63" spans="1:12" x14ac:dyDescent="0.25">
      <c r="A63" s="88"/>
      <c r="B63" s="97"/>
      <c r="C63" s="98"/>
      <c r="D63" s="96"/>
      <c r="E63" s="90"/>
      <c r="F63" s="99"/>
    </row>
    <row r="64" spans="1:12" x14ac:dyDescent="0.25">
      <c r="A64" s="100"/>
      <c r="B64" s="101" t="s">
        <v>11</v>
      </c>
      <c r="C64" s="102"/>
      <c r="D64" s="103"/>
      <c r="E64" s="104"/>
      <c r="F64" s="105">
        <f>SUM(F55:F62)</f>
        <v>0</v>
      </c>
    </row>
    <row r="65" spans="1:13" x14ac:dyDescent="0.25">
      <c r="A65" s="88"/>
      <c r="B65" s="96"/>
      <c r="C65" s="98"/>
      <c r="D65" s="96"/>
      <c r="E65" s="90"/>
      <c r="F65" s="99"/>
    </row>
    <row r="66" spans="1:13" x14ac:dyDescent="0.25">
      <c r="A66" s="100"/>
      <c r="B66" s="101" t="s">
        <v>6</v>
      </c>
      <c r="C66" s="102"/>
      <c r="D66" s="103"/>
      <c r="E66" s="104"/>
      <c r="F66" s="106">
        <f>F64+F53+F51</f>
        <v>0</v>
      </c>
      <c r="G66" s="129"/>
      <c r="H66" s="129"/>
      <c r="I66" s="129"/>
      <c r="J66" s="129"/>
      <c r="K66" s="129"/>
      <c r="L66" s="129"/>
      <c r="M66" s="129"/>
    </row>
    <row r="67" spans="1:13" x14ac:dyDescent="0.25">
      <c r="A67" s="88"/>
      <c r="B67" s="97"/>
      <c r="C67" s="98"/>
      <c r="D67" s="96"/>
      <c r="E67" s="90"/>
      <c r="F67" s="92"/>
      <c r="G67" s="129"/>
      <c r="H67" s="129"/>
      <c r="I67" s="129"/>
      <c r="J67" s="129"/>
      <c r="K67" s="129"/>
      <c r="L67" s="129"/>
      <c r="M67" s="129"/>
    </row>
    <row r="68" spans="1:13" x14ac:dyDescent="0.25">
      <c r="A68" s="88"/>
      <c r="B68" s="96"/>
      <c r="C68" s="98"/>
      <c r="D68" s="96"/>
      <c r="E68" s="90"/>
      <c r="F68" s="92"/>
      <c r="G68" s="129"/>
      <c r="H68" s="129"/>
      <c r="I68" s="129"/>
      <c r="J68" s="129"/>
      <c r="K68" s="129"/>
      <c r="L68" s="129"/>
      <c r="M68" s="129"/>
    </row>
    <row r="69" spans="1:13" x14ac:dyDescent="0.25">
      <c r="A69" s="171" t="s">
        <v>12</v>
      </c>
      <c r="B69" s="172"/>
      <c r="C69" s="172"/>
      <c r="D69" s="172"/>
      <c r="E69" s="172"/>
      <c r="F69" s="109">
        <f>F66</f>
        <v>0</v>
      </c>
      <c r="G69" s="129"/>
      <c r="H69" s="129"/>
      <c r="I69" s="129"/>
      <c r="J69" s="129"/>
      <c r="K69" s="129"/>
      <c r="L69" s="129"/>
      <c r="M69" s="129"/>
    </row>
    <row r="70" spans="1:13" x14ac:dyDescent="0.25">
      <c r="A70" s="18" t="s">
        <v>53</v>
      </c>
      <c r="B70" s="19" t="s">
        <v>30</v>
      </c>
      <c r="C70" s="20"/>
      <c r="D70" s="19"/>
      <c r="E70" s="18"/>
      <c r="F70" s="21"/>
      <c r="G70" s="129"/>
      <c r="H70" s="129"/>
      <c r="I70" s="129"/>
      <c r="J70" s="129"/>
      <c r="K70" s="129"/>
      <c r="L70" s="129"/>
      <c r="M70" s="129"/>
    </row>
    <row r="71" spans="1:13" x14ac:dyDescent="0.25">
      <c r="A71" s="12" t="s">
        <v>23</v>
      </c>
      <c r="B71" s="13" t="s">
        <v>31</v>
      </c>
      <c r="C71" s="14"/>
      <c r="D71" s="13"/>
      <c r="E71" s="22"/>
      <c r="F71" s="22"/>
      <c r="G71" s="129"/>
      <c r="H71" s="129"/>
      <c r="I71" s="129"/>
      <c r="J71" s="129"/>
      <c r="K71" s="129"/>
      <c r="L71" s="129"/>
      <c r="M71" s="129"/>
    </row>
    <row r="72" spans="1:13" s="8" customFormat="1" ht="14.4" thickBot="1" x14ac:dyDescent="0.3">
      <c r="A72" s="12"/>
      <c r="B72" s="13"/>
      <c r="C72" s="14"/>
      <c r="D72" s="13"/>
      <c r="E72" s="22"/>
      <c r="F72" s="22"/>
      <c r="G72" s="129"/>
      <c r="H72" s="129"/>
      <c r="I72" s="129"/>
      <c r="J72" s="129"/>
      <c r="K72" s="129"/>
      <c r="L72" s="129"/>
      <c r="M72" s="129"/>
    </row>
    <row r="73" spans="1:13" s="9" customFormat="1" ht="15" customHeight="1" thickTop="1" x14ac:dyDescent="0.25">
      <c r="A73" s="176" t="s">
        <v>54</v>
      </c>
      <c r="B73" s="176"/>
      <c r="C73" s="23" t="s">
        <v>55</v>
      </c>
      <c r="D73" s="23"/>
      <c r="E73" s="23"/>
      <c r="F73" s="23"/>
      <c r="G73" s="129"/>
      <c r="H73" s="129"/>
      <c r="I73" s="129"/>
      <c r="J73" s="129"/>
      <c r="K73" s="129"/>
      <c r="L73" s="129"/>
      <c r="M73" s="129"/>
    </row>
    <row r="74" spans="1:13" x14ac:dyDescent="0.25">
      <c r="A74" s="24"/>
      <c r="B74" s="25"/>
      <c r="C74" s="26"/>
      <c r="D74" s="26"/>
      <c r="E74" s="26"/>
      <c r="F74" s="26"/>
      <c r="G74" s="129"/>
      <c r="H74" s="129"/>
      <c r="I74" s="129"/>
      <c r="J74" s="129"/>
      <c r="K74" s="129"/>
      <c r="L74" s="129"/>
      <c r="M74" s="129"/>
    </row>
    <row r="75" spans="1:13" x14ac:dyDescent="0.25">
      <c r="A75" s="24"/>
      <c r="B75" s="25"/>
      <c r="C75" s="26"/>
      <c r="D75" s="26"/>
      <c r="E75" s="26"/>
      <c r="F75" s="26"/>
      <c r="G75" s="129"/>
      <c r="H75" s="129"/>
      <c r="I75" s="129"/>
      <c r="J75" s="129"/>
      <c r="K75" s="129"/>
      <c r="L75" s="129"/>
      <c r="M75" s="129"/>
    </row>
    <row r="76" spans="1:13" ht="14.4" customHeight="1" x14ac:dyDescent="0.25">
      <c r="A76" s="15" t="s">
        <v>56</v>
      </c>
      <c r="B76" s="16"/>
      <c r="C76" s="180" t="s">
        <v>88</v>
      </c>
      <c r="D76" s="180"/>
      <c r="E76" s="180"/>
      <c r="F76" s="180"/>
      <c r="G76" s="129"/>
      <c r="H76" s="129"/>
      <c r="I76" s="129"/>
      <c r="J76" s="129"/>
      <c r="K76" s="129"/>
      <c r="L76" s="129"/>
      <c r="M76" s="129"/>
    </row>
    <row r="77" spans="1:13" x14ac:dyDescent="0.25">
      <c r="A77" s="177"/>
      <c r="B77" s="177"/>
      <c r="C77" s="177"/>
      <c r="D77" s="178"/>
      <c r="E77" s="178"/>
      <c r="F77" s="178"/>
      <c r="G77" s="129"/>
      <c r="H77" s="129"/>
      <c r="I77" s="129"/>
      <c r="J77" s="129"/>
      <c r="K77" s="129"/>
      <c r="L77" s="129"/>
      <c r="M77" s="129"/>
    </row>
    <row r="78" spans="1:13" x14ac:dyDescent="0.25">
      <c r="A78" s="179"/>
      <c r="B78" s="179"/>
      <c r="C78" s="179"/>
      <c r="D78" s="180"/>
      <c r="E78" s="180"/>
      <c r="F78" s="180"/>
      <c r="G78" s="129"/>
      <c r="H78" s="129"/>
      <c r="I78" s="129"/>
      <c r="J78" s="129"/>
      <c r="K78" s="129"/>
      <c r="L78" s="129"/>
      <c r="M78" s="129"/>
    </row>
    <row r="79" spans="1:13" x14ac:dyDescent="0.25">
      <c r="A79" s="27"/>
      <c r="B79" s="27"/>
      <c r="C79" s="27"/>
      <c r="D79" s="27"/>
      <c r="E79" s="27"/>
      <c r="F79" s="27"/>
      <c r="G79" s="129"/>
      <c r="H79" s="129"/>
      <c r="I79" s="129"/>
      <c r="J79" s="129"/>
      <c r="K79" s="129"/>
      <c r="L79" s="129"/>
      <c r="M79" s="129"/>
    </row>
    <row r="80" spans="1:13" x14ac:dyDescent="0.25">
      <c r="A80" s="17"/>
      <c r="B80" s="28"/>
      <c r="C80" s="29"/>
      <c r="D80" s="28"/>
      <c r="E80" s="29"/>
      <c r="F80" s="29"/>
      <c r="G80" s="129"/>
      <c r="H80" s="129"/>
      <c r="I80" s="129"/>
      <c r="J80" s="129"/>
      <c r="K80" s="129"/>
      <c r="L80" s="129"/>
      <c r="M80" s="129"/>
    </row>
    <row r="81" spans="1:13" x14ac:dyDescent="0.25">
      <c r="A81" s="174"/>
      <c r="B81" s="174"/>
      <c r="C81" s="174"/>
      <c r="D81" s="174"/>
      <c r="E81" s="174"/>
      <c r="F81" s="174"/>
      <c r="G81" s="129"/>
      <c r="H81" s="129"/>
      <c r="I81" s="129"/>
      <c r="J81" s="129"/>
      <c r="K81" s="129"/>
      <c r="L81" s="129"/>
      <c r="M81" s="129"/>
    </row>
    <row r="82" spans="1:13" x14ac:dyDescent="0.25">
      <c r="A82" s="175"/>
      <c r="B82" s="175"/>
      <c r="C82" s="175"/>
      <c r="D82" s="175"/>
      <c r="E82" s="175"/>
      <c r="F82" s="175"/>
      <c r="G82" s="129"/>
      <c r="H82" s="129"/>
      <c r="I82" s="129"/>
      <c r="J82" s="129"/>
      <c r="K82" s="129"/>
      <c r="L82" s="129"/>
      <c r="M82" s="129"/>
    </row>
    <row r="83" spans="1:13" x14ac:dyDescent="0.25">
      <c r="A83" s="173"/>
      <c r="B83" s="173"/>
      <c r="C83" s="173"/>
      <c r="D83" s="173"/>
      <c r="E83" s="173"/>
      <c r="F83" s="173"/>
      <c r="G83" s="129"/>
      <c r="H83" s="129"/>
      <c r="I83" s="129"/>
      <c r="J83" s="129"/>
      <c r="K83" s="129"/>
      <c r="L83" s="129"/>
      <c r="M83" s="129"/>
    </row>
    <row r="84" spans="1:13" ht="15.75" customHeight="1" x14ac:dyDescent="0.25">
      <c r="A84" s="11"/>
      <c r="B84" s="5"/>
      <c r="C84" s="10"/>
      <c r="D84" s="5"/>
      <c r="E84" s="10"/>
      <c r="F84" s="10"/>
      <c r="G84" s="129"/>
      <c r="H84" s="129"/>
      <c r="I84" s="129"/>
      <c r="J84" s="129"/>
      <c r="K84" s="129"/>
      <c r="L84" s="129"/>
      <c r="M84" s="129"/>
    </row>
    <row r="85" spans="1:13" ht="15.75" customHeight="1" x14ac:dyDescent="0.25">
      <c r="A85" s="168"/>
      <c r="B85" s="168"/>
      <c r="C85" s="168"/>
      <c r="D85" s="168"/>
      <c r="E85" s="168"/>
      <c r="F85" s="168"/>
    </row>
  </sheetData>
  <mergeCells count="16">
    <mergeCell ref="A2:F2"/>
    <mergeCell ref="A3:F3"/>
    <mergeCell ref="A4:F4"/>
    <mergeCell ref="B5:F5"/>
    <mergeCell ref="A85:F85"/>
    <mergeCell ref="A51:E51"/>
    <mergeCell ref="A69:E69"/>
    <mergeCell ref="A83:F83"/>
    <mergeCell ref="A81:F81"/>
    <mergeCell ref="A82:F82"/>
    <mergeCell ref="A73:B73"/>
    <mergeCell ref="A77:C77"/>
    <mergeCell ref="D77:F77"/>
    <mergeCell ref="A78:C78"/>
    <mergeCell ref="C76:F76"/>
    <mergeCell ref="D78:F78"/>
  </mergeCells>
  <printOptions horizontalCentered="1"/>
  <pageMargins left="0.25" right="0.25" top="0.75" bottom="0.75" header="0.3" footer="0.3"/>
  <pageSetup scale="84" orientation="portrait" r:id="rId1"/>
  <rowBreaks count="2" manualBreakCount="2">
    <brk id="36" max="5" man="1"/>
    <brk id="7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7" workbookViewId="0">
      <selection activeCell="F30" sqref="F30"/>
    </sheetView>
  </sheetViews>
  <sheetFormatPr baseColWidth="10" defaultRowHeight="14.4" x14ac:dyDescent="0.3"/>
  <cols>
    <col min="1" max="1" width="7.6640625" customWidth="1"/>
    <col min="2" max="2" width="36.77734375" customWidth="1"/>
  </cols>
  <sheetData>
    <row r="2" spans="1:6" x14ac:dyDescent="0.3">
      <c r="A2" s="110">
        <v>1</v>
      </c>
      <c r="B2" s="111" t="s">
        <v>61</v>
      </c>
      <c r="C2" s="112" t="s">
        <v>62</v>
      </c>
      <c r="D2" s="113"/>
      <c r="E2" s="114"/>
      <c r="F2" s="113"/>
    </row>
    <row r="3" spans="1:6" x14ac:dyDescent="0.3">
      <c r="A3" s="115">
        <v>1</v>
      </c>
      <c r="B3" s="116" t="s">
        <v>63</v>
      </c>
      <c r="C3" s="115" t="s">
        <v>1</v>
      </c>
      <c r="D3" s="115" t="s">
        <v>0</v>
      </c>
      <c r="E3" s="115" t="s">
        <v>64</v>
      </c>
      <c r="F3" s="115" t="s">
        <v>65</v>
      </c>
    </row>
    <row r="4" spans="1:6" x14ac:dyDescent="0.3">
      <c r="A4" s="122">
        <f>A3+0.01</f>
        <v>1.01</v>
      </c>
      <c r="B4" s="127" t="s">
        <v>77</v>
      </c>
      <c r="C4" s="123">
        <v>8</v>
      </c>
      <c r="D4" s="124" t="s">
        <v>66</v>
      </c>
      <c r="E4" s="125">
        <v>5685.12</v>
      </c>
      <c r="F4" s="126">
        <f>E4*C4</f>
        <v>45480.959999999999</v>
      </c>
    </row>
    <row r="5" spans="1:6" ht="27" x14ac:dyDescent="0.3">
      <c r="A5" s="122">
        <f t="shared" ref="A5:A14" si="0">A4+0.01</f>
        <v>1.02</v>
      </c>
      <c r="B5" s="121" t="s">
        <v>78</v>
      </c>
      <c r="C5" s="123">
        <v>13</v>
      </c>
      <c r="D5" s="124" t="s">
        <v>66</v>
      </c>
      <c r="E5" s="125">
        <v>1241.3499999999999</v>
      </c>
      <c r="F5" s="126">
        <f t="shared" ref="F5:F14" si="1">E5*C5</f>
        <v>16137.55</v>
      </c>
    </row>
    <row r="6" spans="1:6" ht="27" x14ac:dyDescent="0.3">
      <c r="A6" s="122">
        <f t="shared" si="0"/>
        <v>1.03</v>
      </c>
      <c r="B6" s="121" t="s">
        <v>76</v>
      </c>
      <c r="C6" s="123">
        <v>1</v>
      </c>
      <c r="D6" s="124" t="s">
        <v>47</v>
      </c>
      <c r="E6" s="125">
        <v>500</v>
      </c>
      <c r="F6" s="126">
        <f t="shared" si="1"/>
        <v>500</v>
      </c>
    </row>
    <row r="7" spans="1:6" x14ac:dyDescent="0.3">
      <c r="A7" s="122">
        <f t="shared" si="0"/>
        <v>1.04</v>
      </c>
      <c r="B7" s="118" t="s">
        <v>75</v>
      </c>
      <c r="C7" s="115">
        <v>0.25</v>
      </c>
      <c r="D7" s="119" t="s">
        <v>74</v>
      </c>
      <c r="E7" s="117">
        <v>19800</v>
      </c>
      <c r="F7" s="116">
        <f t="shared" si="1"/>
        <v>4950</v>
      </c>
    </row>
    <row r="8" spans="1:6" x14ac:dyDescent="0.3">
      <c r="A8" s="122">
        <f t="shared" si="0"/>
        <v>1.05</v>
      </c>
      <c r="B8" s="118" t="s">
        <v>70</v>
      </c>
      <c r="C8" s="115">
        <v>30</v>
      </c>
      <c r="D8" s="119" t="s">
        <v>71</v>
      </c>
      <c r="E8" s="117">
        <v>110</v>
      </c>
      <c r="F8" s="116">
        <f t="shared" si="1"/>
        <v>3300</v>
      </c>
    </row>
    <row r="9" spans="1:6" x14ac:dyDescent="0.3">
      <c r="A9" s="122">
        <f t="shared" si="0"/>
        <v>1.06</v>
      </c>
      <c r="B9" s="118" t="s">
        <v>79</v>
      </c>
      <c r="C9" s="115">
        <v>13</v>
      </c>
      <c r="D9" s="115" t="s">
        <v>67</v>
      </c>
      <c r="E9" s="117">
        <f>300*4</f>
        <v>1200</v>
      </c>
      <c r="F9" s="116">
        <f t="shared" si="1"/>
        <v>15600</v>
      </c>
    </row>
    <row r="10" spans="1:6" x14ac:dyDescent="0.3">
      <c r="A10" s="122">
        <f t="shared" si="0"/>
        <v>1.07</v>
      </c>
      <c r="B10" s="116" t="s">
        <v>73</v>
      </c>
      <c r="C10" s="115">
        <v>1</v>
      </c>
      <c r="D10" s="115" t="s">
        <v>46</v>
      </c>
      <c r="E10" s="117">
        <v>1143.45</v>
      </c>
      <c r="F10" s="116">
        <f t="shared" si="1"/>
        <v>1143.45</v>
      </c>
    </row>
    <row r="11" spans="1:6" x14ac:dyDescent="0.3">
      <c r="A11" s="122">
        <f t="shared" si="0"/>
        <v>1.08</v>
      </c>
      <c r="B11" s="116" t="s">
        <v>68</v>
      </c>
      <c r="C11" s="115">
        <v>1</v>
      </c>
      <c r="D11" s="115" t="s">
        <v>46</v>
      </c>
      <c r="E11" s="117">
        <v>1143.45</v>
      </c>
      <c r="F11" s="116">
        <f t="shared" si="1"/>
        <v>1143.45</v>
      </c>
    </row>
    <row r="12" spans="1:6" x14ac:dyDescent="0.3">
      <c r="A12" s="122">
        <f t="shared" si="0"/>
        <v>1.0900000000000001</v>
      </c>
      <c r="B12" s="116" t="s">
        <v>80</v>
      </c>
      <c r="C12" s="115">
        <v>1</v>
      </c>
      <c r="D12" s="115" t="s">
        <v>81</v>
      </c>
      <c r="E12" s="117">
        <v>4000</v>
      </c>
      <c r="F12" s="116">
        <f t="shared" si="1"/>
        <v>4000</v>
      </c>
    </row>
    <row r="13" spans="1:6" x14ac:dyDescent="0.3">
      <c r="A13" s="122">
        <f t="shared" si="0"/>
        <v>1.1000000000000001</v>
      </c>
      <c r="B13" s="118" t="s">
        <v>72</v>
      </c>
      <c r="C13" s="115">
        <v>1</v>
      </c>
      <c r="D13" s="115" t="s">
        <v>47</v>
      </c>
      <c r="E13" s="117">
        <v>12000</v>
      </c>
      <c r="F13" s="116">
        <f t="shared" si="1"/>
        <v>12000</v>
      </c>
    </row>
    <row r="14" spans="1:6" x14ac:dyDescent="0.3">
      <c r="A14" s="122">
        <f t="shared" si="0"/>
        <v>1.1100000000000001</v>
      </c>
      <c r="B14" s="118" t="s">
        <v>82</v>
      </c>
      <c r="C14" s="115">
        <v>1</v>
      </c>
      <c r="D14" s="115" t="s">
        <v>47</v>
      </c>
      <c r="E14" s="117">
        <v>3000</v>
      </c>
      <c r="F14" s="116">
        <f t="shared" si="1"/>
        <v>3000</v>
      </c>
    </row>
    <row r="15" spans="1:6" x14ac:dyDescent="0.3">
      <c r="A15" s="120"/>
      <c r="B15" s="116" t="s">
        <v>69</v>
      </c>
      <c r="C15" s="116"/>
      <c r="D15" s="116"/>
      <c r="E15" s="117"/>
      <c r="F15" s="113">
        <f>SUM(F4:F14)</f>
        <v>107255.40999999999</v>
      </c>
    </row>
    <row r="17" spans="1:6" x14ac:dyDescent="0.3">
      <c r="A17" s="110">
        <v>2</v>
      </c>
      <c r="B17" s="111" t="s">
        <v>83</v>
      </c>
      <c r="C17" s="112" t="s">
        <v>84</v>
      </c>
      <c r="D17" s="128" t="s">
        <v>66</v>
      </c>
      <c r="E17" s="114"/>
      <c r="F17" s="113"/>
    </row>
    <row r="18" spans="1:6" x14ac:dyDescent="0.3">
      <c r="A18" s="115">
        <v>1</v>
      </c>
      <c r="B18" s="116" t="s">
        <v>63</v>
      </c>
      <c r="C18" s="115" t="s">
        <v>1</v>
      </c>
      <c r="D18" s="115" t="s">
        <v>0</v>
      </c>
      <c r="E18" s="115" t="s">
        <v>64</v>
      </c>
      <c r="F18" s="115" t="s">
        <v>65</v>
      </c>
    </row>
    <row r="19" spans="1:6" x14ac:dyDescent="0.3">
      <c r="A19" s="122">
        <f>A18+0.01</f>
        <v>1.01</v>
      </c>
      <c r="B19" s="127" t="s">
        <v>77</v>
      </c>
      <c r="C19" s="123">
        <v>8</v>
      </c>
      <c r="D19" s="124" t="s">
        <v>66</v>
      </c>
      <c r="E19" s="125">
        <v>5685.12</v>
      </c>
      <c r="F19" s="126">
        <f>E19*C19</f>
        <v>45480.959999999999</v>
      </c>
    </row>
    <row r="20" spans="1:6" ht="27" x14ac:dyDescent="0.3">
      <c r="A20" s="122">
        <f t="shared" ref="A20:A29" si="2">A19+0.01</f>
        <v>1.02</v>
      </c>
      <c r="B20" s="121" t="s">
        <v>78</v>
      </c>
      <c r="C20" s="123">
        <v>6.5</v>
      </c>
      <c r="D20" s="124" t="s">
        <v>66</v>
      </c>
      <c r="E20" s="125">
        <v>1241.3499999999999</v>
      </c>
      <c r="F20" s="126">
        <f t="shared" ref="F20:F29" si="3">E20*C20</f>
        <v>8068.7749999999996</v>
      </c>
    </row>
    <row r="21" spans="1:6" ht="27" x14ac:dyDescent="0.3">
      <c r="A21" s="122">
        <f t="shared" si="2"/>
        <v>1.03</v>
      </c>
      <c r="B21" s="121" t="s">
        <v>76</v>
      </c>
      <c r="C21" s="123">
        <v>1</v>
      </c>
      <c r="D21" s="124" t="s">
        <v>47</v>
      </c>
      <c r="E21" s="125">
        <v>2000</v>
      </c>
      <c r="F21" s="126">
        <f t="shared" si="3"/>
        <v>2000</v>
      </c>
    </row>
    <row r="22" spans="1:6" x14ac:dyDescent="0.3">
      <c r="A22" s="122">
        <f t="shared" si="2"/>
        <v>1.04</v>
      </c>
      <c r="B22" s="118" t="s">
        <v>75</v>
      </c>
      <c r="C22" s="115">
        <v>0.25</v>
      </c>
      <c r="D22" s="119" t="s">
        <v>74</v>
      </c>
      <c r="E22" s="117">
        <v>19800</v>
      </c>
      <c r="F22" s="116">
        <f t="shared" si="3"/>
        <v>4950</v>
      </c>
    </row>
    <row r="23" spans="1:6" x14ac:dyDescent="0.3">
      <c r="A23" s="122">
        <f t="shared" si="2"/>
        <v>1.05</v>
      </c>
      <c r="B23" s="118" t="s">
        <v>70</v>
      </c>
      <c r="C23" s="115">
        <v>30</v>
      </c>
      <c r="D23" s="119" t="s">
        <v>71</v>
      </c>
      <c r="E23" s="117">
        <v>110</v>
      </c>
      <c r="F23" s="116">
        <f t="shared" si="3"/>
        <v>3300</v>
      </c>
    </row>
    <row r="24" spans="1:6" x14ac:dyDescent="0.3">
      <c r="A24" s="122">
        <f t="shared" si="2"/>
        <v>1.06</v>
      </c>
      <c r="B24" s="118" t="s">
        <v>79</v>
      </c>
      <c r="C24" s="115">
        <v>6</v>
      </c>
      <c r="D24" s="115" t="s">
        <v>67</v>
      </c>
      <c r="E24" s="117">
        <f>400*4</f>
        <v>1600</v>
      </c>
      <c r="F24" s="116">
        <f t="shared" si="3"/>
        <v>9600</v>
      </c>
    </row>
    <row r="25" spans="1:6" x14ac:dyDescent="0.3">
      <c r="A25" s="122">
        <f t="shared" si="2"/>
        <v>1.07</v>
      </c>
      <c r="B25" s="116" t="s">
        <v>73</v>
      </c>
      <c r="C25" s="115">
        <v>1</v>
      </c>
      <c r="D25" s="115" t="s">
        <v>46</v>
      </c>
      <c r="E25" s="117">
        <v>1143.45</v>
      </c>
      <c r="F25" s="116">
        <f t="shared" si="3"/>
        <v>1143.45</v>
      </c>
    </row>
    <row r="26" spans="1:6" x14ac:dyDescent="0.3">
      <c r="A26" s="122">
        <f t="shared" si="2"/>
        <v>1.08</v>
      </c>
      <c r="B26" s="116" t="s">
        <v>68</v>
      </c>
      <c r="C26" s="115">
        <v>1</v>
      </c>
      <c r="D26" s="115" t="s">
        <v>46</v>
      </c>
      <c r="E26" s="117">
        <v>1143.45</v>
      </c>
      <c r="F26" s="116">
        <f t="shared" si="3"/>
        <v>1143.45</v>
      </c>
    </row>
    <row r="27" spans="1:6" x14ac:dyDescent="0.3">
      <c r="A27" s="122">
        <f t="shared" si="2"/>
        <v>1.0900000000000001</v>
      </c>
      <c r="B27" s="116" t="s">
        <v>80</v>
      </c>
      <c r="C27" s="115">
        <v>1</v>
      </c>
      <c r="D27" s="115" t="s">
        <v>81</v>
      </c>
      <c r="E27" s="117">
        <v>4000</v>
      </c>
      <c r="F27" s="116">
        <f t="shared" si="3"/>
        <v>4000</v>
      </c>
    </row>
    <row r="28" spans="1:6" x14ac:dyDescent="0.3">
      <c r="A28" s="122">
        <f t="shared" si="2"/>
        <v>1.1000000000000001</v>
      </c>
      <c r="B28" s="118" t="s">
        <v>72</v>
      </c>
      <c r="C28" s="115">
        <v>1</v>
      </c>
      <c r="D28" s="115" t="s">
        <v>47</v>
      </c>
      <c r="E28" s="117">
        <v>12000</v>
      </c>
      <c r="F28" s="116">
        <f t="shared" si="3"/>
        <v>12000</v>
      </c>
    </row>
    <row r="29" spans="1:6" x14ac:dyDescent="0.3">
      <c r="A29" s="122">
        <f t="shared" si="2"/>
        <v>1.1100000000000001</v>
      </c>
      <c r="B29" s="118" t="s">
        <v>82</v>
      </c>
      <c r="C29" s="115">
        <v>1</v>
      </c>
      <c r="D29" s="115" t="s">
        <v>47</v>
      </c>
      <c r="E29" s="117">
        <v>3000</v>
      </c>
      <c r="F29" s="116">
        <f t="shared" si="3"/>
        <v>3000</v>
      </c>
    </row>
    <row r="30" spans="1:6" x14ac:dyDescent="0.3">
      <c r="A30" s="120"/>
      <c r="B30" s="116" t="s">
        <v>69</v>
      </c>
      <c r="C30" s="116"/>
      <c r="D30" s="116"/>
      <c r="E30" s="117"/>
      <c r="F30" s="113">
        <f>SUM(F19:F29)</f>
        <v>94686.634999999995</v>
      </c>
    </row>
    <row r="32" spans="1:6" x14ac:dyDescent="0.3">
      <c r="A32" s="115">
        <v>1</v>
      </c>
      <c r="B32" s="115" t="s">
        <v>110</v>
      </c>
      <c r="C32" s="115"/>
      <c r="D32" s="115"/>
      <c r="E32" s="115"/>
      <c r="F32" s="115"/>
    </row>
    <row r="33" spans="1:6" x14ac:dyDescent="0.3">
      <c r="A33" s="115"/>
      <c r="B33" s="135" t="s">
        <v>111</v>
      </c>
      <c r="C33" s="115">
        <v>1.05</v>
      </c>
      <c r="D33" s="115" t="s">
        <v>100</v>
      </c>
      <c r="E33" s="115">
        <v>3650</v>
      </c>
      <c r="F33" s="115">
        <f>E33*C33</f>
        <v>3832.5</v>
      </c>
    </row>
    <row r="34" spans="1:6" x14ac:dyDescent="0.3">
      <c r="A34" s="115"/>
      <c r="B34" s="135" t="s">
        <v>101</v>
      </c>
      <c r="C34" s="115">
        <f>C33*2</f>
        <v>2.1</v>
      </c>
      <c r="D34" s="115" t="s">
        <v>71</v>
      </c>
      <c r="E34" s="115">
        <v>65</v>
      </c>
      <c r="F34" s="115">
        <f t="shared" ref="F34:F40" si="4">E34*C34</f>
        <v>136.5</v>
      </c>
    </row>
    <row r="35" spans="1:6" x14ac:dyDescent="0.3">
      <c r="A35" s="115"/>
      <c r="B35" s="135" t="s">
        <v>102</v>
      </c>
      <c r="C35" s="115">
        <v>1.05</v>
      </c>
      <c r="D35" s="115" t="s">
        <v>28</v>
      </c>
      <c r="E35" s="115">
        <v>7259.3092857142856</v>
      </c>
      <c r="F35" s="115">
        <f t="shared" si="4"/>
        <v>7622.2747500000005</v>
      </c>
    </row>
    <row r="36" spans="1:6" x14ac:dyDescent="0.3">
      <c r="A36" s="115"/>
      <c r="B36" s="135" t="s">
        <v>103</v>
      </c>
      <c r="C36" s="115">
        <v>7.1428571428571423</v>
      </c>
      <c r="D36" s="115" t="s">
        <v>104</v>
      </c>
      <c r="E36" s="115">
        <v>260</v>
      </c>
      <c r="F36" s="115">
        <f t="shared" si="4"/>
        <v>1857.1428571428571</v>
      </c>
    </row>
    <row r="37" spans="1:6" x14ac:dyDescent="0.3">
      <c r="A37" s="115"/>
      <c r="B37" s="135" t="s">
        <v>105</v>
      </c>
      <c r="C37" s="115">
        <v>1.2889590442930354</v>
      </c>
      <c r="D37" s="115" t="s">
        <v>100</v>
      </c>
      <c r="E37" s="115">
        <v>250</v>
      </c>
      <c r="F37" s="115">
        <f t="shared" si="4"/>
        <v>322.23976107325888</v>
      </c>
    </row>
    <row r="38" spans="1:6" x14ac:dyDescent="0.3">
      <c r="A38" s="115"/>
      <c r="B38" s="135" t="s">
        <v>106</v>
      </c>
      <c r="C38" s="115">
        <v>1.2889590442930354</v>
      </c>
      <c r="D38" s="115" t="s">
        <v>100</v>
      </c>
      <c r="E38" s="115">
        <v>25</v>
      </c>
      <c r="F38" s="115">
        <f t="shared" si="4"/>
        <v>32.223976107325889</v>
      </c>
    </row>
    <row r="39" spans="1:6" x14ac:dyDescent="0.3">
      <c r="A39" s="115"/>
      <c r="B39" s="135" t="s">
        <v>107</v>
      </c>
      <c r="C39" s="115">
        <v>0.7142857142857143</v>
      </c>
      <c r="D39" s="115" t="s">
        <v>104</v>
      </c>
      <c r="E39" s="115">
        <v>260</v>
      </c>
      <c r="F39" s="115">
        <f t="shared" si="4"/>
        <v>185.71428571428572</v>
      </c>
    </row>
    <row r="40" spans="1:6" x14ac:dyDescent="0.3">
      <c r="A40" s="115"/>
      <c r="B40" s="135" t="s">
        <v>108</v>
      </c>
      <c r="C40" s="115">
        <v>1.05</v>
      </c>
      <c r="D40" s="115" t="s">
        <v>27</v>
      </c>
      <c r="E40" s="115">
        <v>193.70666666666665</v>
      </c>
      <c r="F40" s="115">
        <f t="shared" si="4"/>
        <v>203.392</v>
      </c>
    </row>
    <row r="41" spans="1:6" x14ac:dyDescent="0.3">
      <c r="A41" s="115"/>
      <c r="B41" s="115"/>
      <c r="C41" s="115"/>
      <c r="D41" s="115"/>
      <c r="E41" s="110" t="s">
        <v>109</v>
      </c>
      <c r="F41" s="110">
        <f>SUM(F33:F40)</f>
        <v>14191.987630037727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Canastica</vt:lpstr>
      <vt:lpstr>Analisis</vt:lpstr>
      <vt:lpstr>Canastica!Área_de_impresión</vt:lpstr>
      <vt:lpstr>Canastica!Títulos_a_imprimir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2023-06-22T16:39:38Z</cp:lastPrinted>
  <dcterms:created xsi:type="dcterms:W3CDTF">2012-10-02T15:50:49Z</dcterms:created>
  <dcterms:modified xsi:type="dcterms:W3CDTF">2023-06-22T18:04:44Z</dcterms:modified>
</cp:coreProperties>
</file>