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Presupuesto  Participativo  2024\Presup. Limpio\"/>
    </mc:Choice>
  </mc:AlternateContent>
  <bookViews>
    <workbookView xWindow="0" yWindow="0" windowWidth="19200" windowHeight="99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Contenes'!$A$1:$F$89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49" i="21" l="1"/>
  <c r="F50" i="21"/>
  <c r="F51" i="21"/>
  <c r="F52" i="21"/>
  <c r="F53" i="21"/>
  <c r="F54" i="21"/>
  <c r="F55" i="21"/>
  <c r="F56" i="21"/>
  <c r="F57" i="21"/>
  <c r="F38" i="21"/>
  <c r="F39" i="21"/>
  <c r="F40" i="21"/>
  <c r="F41" i="21"/>
  <c r="F31" i="21"/>
  <c r="F32" i="21"/>
  <c r="F21" i="21"/>
  <c r="F22" i="21"/>
  <c r="F23" i="21"/>
  <c r="F24" i="21"/>
  <c r="F25" i="21"/>
  <c r="F14" i="21"/>
  <c r="F15" i="21"/>
  <c r="F16" i="21"/>
  <c r="C32" i="21" l="1"/>
  <c r="C20" i="21"/>
  <c r="C23" i="21"/>
  <c r="C24" i="21"/>
  <c r="C50" i="21"/>
  <c r="C55" i="21"/>
  <c r="C56" i="21"/>
  <c r="C57" i="21"/>
  <c r="C51" i="21" l="1"/>
  <c r="C53" i="21" l="1"/>
  <c r="F48" i="21"/>
  <c r="A48" i="21"/>
  <c r="A49" i="21" s="1"/>
  <c r="A50" i="21" s="1"/>
  <c r="A51" i="21" s="1"/>
  <c r="A52" i="21" s="1"/>
  <c r="A53" i="21" s="1"/>
  <c r="A54" i="21" s="1"/>
  <c r="A55" i="21" s="1"/>
  <c r="A56" i="21" s="1"/>
  <c r="A57" i="21" s="1"/>
  <c r="C52" i="21"/>
  <c r="A37" i="21"/>
  <c r="F58" i="21" l="1"/>
  <c r="C21" i="21"/>
  <c r="F30" i="21"/>
  <c r="F33" i="21" s="1"/>
  <c r="C41" i="21"/>
  <c r="C40" i="21" l="1"/>
  <c r="C38" i="21"/>
  <c r="A13" i="21"/>
  <c r="A14" i="21" s="1"/>
  <c r="A15" i="21" s="1"/>
  <c r="A16" i="21" s="1"/>
  <c r="F13" i="21"/>
  <c r="A20" i="21"/>
  <c r="A21" i="21" s="1"/>
  <c r="A22" i="21" s="1"/>
  <c r="A23" i="21" s="1"/>
  <c r="A24" i="21" s="1"/>
  <c r="A25" i="21" s="1"/>
  <c r="F20" i="21"/>
  <c r="F17" i="21" l="1"/>
  <c r="C22" i="21"/>
  <c r="F26" i="21" l="1"/>
  <c r="C39" i="21"/>
  <c r="F60" i="21"/>
  <c r="F61" i="21" s="1"/>
  <c r="F37" i="21"/>
  <c r="A38" i="21"/>
  <c r="A39" i="21" s="1"/>
  <c r="A40" i="21" s="1"/>
  <c r="A41" i="21" s="1"/>
  <c r="F42" i="21" l="1"/>
  <c r="F44" i="21" s="1"/>
  <c r="F45" i="21" s="1"/>
  <c r="F46" i="21" l="1"/>
  <c r="F62" i="21" s="1"/>
  <c r="F64" i="21" l="1"/>
  <c r="F66" i="21" s="1"/>
  <c r="F75" i="21" l="1"/>
  <c r="F74" i="21"/>
  <c r="F70" i="21"/>
  <c r="F71" i="21"/>
  <c r="F73" i="21"/>
  <c r="F72" i="21"/>
  <c r="F69" i="21"/>
  <c r="F76" i="21" s="1"/>
  <c r="F77" i="21" l="1"/>
  <c r="F79" i="21" s="1"/>
  <c r="F81" i="21" s="1"/>
  <c r="F7" i="21" l="1"/>
</calcChain>
</file>

<file path=xl/sharedStrings.xml><?xml version="1.0" encoding="utf-8"?>
<sst xmlns="http://schemas.openxmlformats.org/spreadsheetml/2006/main" count="117" uniqueCount="95">
  <si>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</si>
  <si>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</si>
  <si>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</si>
  <si>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</si>
  <si>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</si>
  <si>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</si>
  <si>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</si>
  <si>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</si>
  <si>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</si>
  <si>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</si>
  <si>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</si>
  <si>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</si>
  <si>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</si>
  <si>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</si>
  <si>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</si>
  <si>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</si>
  <si>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</si>
  <si>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</si>
  <si>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</si>
  <si>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</si>
  <si>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</si>
  <si>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</si>
  <si>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</si>
  <si>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Limpieza Final y Bote</t>
  </si>
  <si>
    <t>Movimiento de Tierra:</t>
  </si>
  <si>
    <t>Nota 2:</t>
  </si>
  <si>
    <t>Codia</t>
  </si>
  <si>
    <t>Caseta de Materiales</t>
  </si>
  <si>
    <t>Descripción</t>
  </si>
  <si>
    <t>m3</t>
  </si>
  <si>
    <t>M3</t>
  </si>
  <si>
    <t>PA</t>
  </si>
  <si>
    <t>Monto Total RD$:</t>
  </si>
  <si>
    <t>La Partida de Imprevistos será autorizada por decisión de esta Dirección (Ingeniería y/o Despacho del Alcalde).</t>
  </si>
  <si>
    <t>Uds</t>
  </si>
  <si>
    <t>M²</t>
  </si>
  <si>
    <t>La Partida Seguros, Pólizas y Fianzas será pagada previa presentación de Factura.</t>
  </si>
  <si>
    <t>Construcción de Contenes (0.45x0.30x0.15), f'c = 180 kg/cm², C/ligadora.</t>
  </si>
  <si>
    <t>Excavación a Mano material no clasificado</t>
  </si>
  <si>
    <t>Hormigón Simple en:</t>
  </si>
  <si>
    <t>Seguros, Póliza y Fianzas</t>
  </si>
  <si>
    <t>Supervisión</t>
  </si>
  <si>
    <t>Replanteo</t>
  </si>
  <si>
    <t>Bote de material inservible</t>
  </si>
  <si>
    <t>Hormigón ciclópeo  para  badén  e=0.30 m</t>
  </si>
  <si>
    <t>SUB-TOTAL 5</t>
  </si>
  <si>
    <t xml:space="preserve"> Nota 1: </t>
  </si>
  <si>
    <t>Elaborado por:</t>
  </si>
  <si>
    <t>Revizado  y  Autorizado  por:</t>
  </si>
  <si>
    <t>________________________________________</t>
  </si>
  <si>
    <t xml:space="preserve">     Ing. Relyn Ant. De La Paz.</t>
  </si>
  <si>
    <t>Ing. Luis   Mariano  Pérez   T.</t>
  </si>
  <si>
    <t xml:space="preserve">      Supervisor de Obras,AMSC.</t>
  </si>
  <si>
    <t>Director de  Obras Públicas,AMSC.</t>
  </si>
  <si>
    <t>______________________________________</t>
  </si>
  <si>
    <t>Provincia</t>
  </si>
  <si>
    <t>Excavación  de  Material  Inservible.</t>
  </si>
  <si>
    <t>Bote producto de Excavación  esp. 1.21</t>
  </si>
  <si>
    <t>Mantenimiento  de  transito.</t>
  </si>
  <si>
    <t>m2</t>
  </si>
  <si>
    <t>M2</t>
  </si>
  <si>
    <r>
      <t>Letrero Identificación   de  peligros, (Peligro- Hombres  trabajando).2</t>
    </r>
    <r>
      <rPr>
        <sz val="11"/>
        <rFont val="Calibri"/>
        <family val="2"/>
      </rPr>
      <t>' x 4ˊ</t>
    </r>
  </si>
  <si>
    <t>Uds.</t>
  </si>
  <si>
    <t>Suministro, regado, Nivelado y compactado  de relleno (Granzote )C/equipo  pesado.  (Calles ).</t>
  </si>
  <si>
    <t>Suministro, Nivelado y compactado  de relleno Caliche C/maquito. (Aceras).</t>
  </si>
  <si>
    <t>Limpieza con  equipo  amarillo (Greadar).</t>
  </si>
  <si>
    <t>Pa</t>
  </si>
  <si>
    <t>Replanteo  Topográfico  con  equipo.</t>
  </si>
  <si>
    <t>Construcción  de  Badenes.</t>
  </si>
  <si>
    <t>Terford (tipo III), a base de H.S y Piedras.</t>
  </si>
  <si>
    <t>San  Cristóbal  R.D.</t>
  </si>
  <si>
    <t>Fecha 27-12-2023</t>
  </si>
  <si>
    <t>Presupuesto  Participativo</t>
  </si>
  <si>
    <t>Construcción  de  Badenes (5.60 mts. x 1.50  mts.), h=0.50  mts.</t>
  </si>
  <si>
    <t xml:space="preserve"> Hormigón  180 kg/cm2,  (Con  ligadora  de  2  fundas) , (5.6 m x 1.5 m x 0.20  m).  @ 1/2" a  =( 0.20x 0.20).</t>
  </si>
  <si>
    <t>Construcción de acera en hormigón 180 kg/cm², C/ligadora, e = 0.10 mts, a = 1.0 m</t>
  </si>
  <si>
    <r>
      <t>Letrero Identificación de Obra  4</t>
    </r>
    <r>
      <rPr>
        <sz val="11"/>
        <rFont val="Calibri"/>
        <family val="2"/>
      </rPr>
      <t>' x 5ˊ</t>
    </r>
  </si>
  <si>
    <t>Aceras y  Contenes.</t>
  </si>
  <si>
    <t>a</t>
  </si>
  <si>
    <t>b</t>
  </si>
  <si>
    <t>Demolición  de  hormigón  existente.</t>
  </si>
  <si>
    <t>Bote de materiales  producto  de  la  demolición.</t>
  </si>
  <si>
    <t>Bote de  materiales  excavados.</t>
  </si>
  <si>
    <t>Suministro  y  colocación  de  tuberías  de  48"</t>
  </si>
  <si>
    <t>Losa Maciza h=0.15 m. Ø 1/2" @ 0.20 A.D.</t>
  </si>
  <si>
    <t>Cabezal  e=0.40 mts  Ø 1/2 @ 0.20  A.V. Ø 1/2 @ 0.20 A.H.</t>
  </si>
  <si>
    <t>Zapata  de  Muros  a=1.20 mts,  esp.  0.50  mts.    Ø 1/2 @ 0.20 A.D, CAMADA INFERIOR Y SUPERIOR</t>
  </si>
  <si>
    <t>Excavación  de  zapatas  de  cabezales.</t>
  </si>
  <si>
    <t>SUB-TOTAL   1</t>
  </si>
  <si>
    <t>SUB-TOTAL  2</t>
  </si>
  <si>
    <t>SUB-TOTAL   3</t>
  </si>
  <si>
    <t>Otras  Partidas.  Habilitación  de  Paso.</t>
  </si>
  <si>
    <t>Limpieza  y  desmonte  de  tuberías  existentes.</t>
  </si>
  <si>
    <t xml:space="preserve">Presupuesto :  Construcción Aceras y Contenes.   Sector  Sinais.  </t>
  </si>
  <si>
    <t>Ubicación  : Sinais,  Los  Americanos,  Madre  Vieja 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</si>
</sst>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0_);\(#,##0.00\)"/>
    <numFmt numFmtId="176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3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5" applyNumberFormat="0" applyAlignment="0" applyProtection="0"/>
    <xf numFmtId="0" fontId="23" fillId="19" borderId="5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5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39" fontId="26" fillId="0" borderId="0"/>
    <xf numFmtId="17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0" fontId="5" fillId="2" borderId="8" xfId="0" applyNumberFormat="1" applyFont="1" applyFill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4" fontId="5" fillId="4" borderId="8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1" borderId="0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21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 wrapText="1"/>
    </xf>
    <xf numFmtId="0" fontId="5" fillId="21" borderId="0" xfId="0" applyFont="1" applyFill="1" applyBorder="1" applyAlignment="1">
      <alignment horizontal="center" vertical="center"/>
    </xf>
    <xf numFmtId="174" fontId="6" fillId="4" borderId="7" xfId="0" applyNumberFormat="1" applyFont="1" applyFill="1" applyBorder="1" applyAlignment="1">
      <alignment horizontal="center"/>
    </xf>
    <xf numFmtId="174" fontId="6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5" fillId="4" borderId="8" xfId="112" applyNumberFormat="1" applyFont="1" applyFill="1" applyBorder="1" applyAlignment="1">
      <alignment horizontal="center" vertical="center"/>
    </xf>
    <xf numFmtId="166" fontId="5" fillId="4" borderId="8" xfId="112" applyNumberFormat="1" applyFont="1" applyFill="1" applyBorder="1" applyAlignment="1">
      <alignment horizontal="right" vertical="center"/>
    </xf>
    <xf numFmtId="166" fontId="5" fillId="4" borderId="9" xfId="112" applyNumberFormat="1" applyFont="1" applyFill="1" applyBorder="1" applyAlignment="1">
      <alignment horizontal="right" vertical="center"/>
    </xf>
    <xf numFmtId="175" fontId="33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top"/>
    </xf>
    <xf numFmtId="2" fontId="5" fillId="4" borderId="7" xfId="0" applyNumberFormat="1" applyFont="1" applyFill="1" applyBorder="1" applyAlignment="1">
      <alignment horizontal="center" vertical="top"/>
    </xf>
    <xf numFmtId="166" fontId="5" fillId="4" borderId="8" xfId="112" applyNumberFormat="1" applyFont="1" applyFill="1" applyBorder="1" applyAlignment="1">
      <alignment horizontal="center"/>
    </xf>
    <xf numFmtId="166" fontId="5" fillId="4" borderId="8" xfId="0" applyNumberFormat="1" applyFont="1" applyFill="1" applyBorder="1" applyAlignment="1">
      <alignment horizontal="center"/>
    </xf>
    <xf numFmtId="166" fontId="5" fillId="4" borderId="8" xfId="112" applyNumberFormat="1" applyFont="1" applyFill="1" applyBorder="1" applyAlignment="1">
      <alignment horizontal="right"/>
    </xf>
    <xf numFmtId="166" fontId="5" fillId="4" borderId="9" xfId="112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34" fillId="23" borderId="13" xfId="0" applyFont="1" applyFill="1" applyBorder="1" applyAlignment="1">
      <alignment horizontal="center" vertical="center" wrapText="1"/>
    </xf>
    <xf numFmtId="174" fontId="6" fillId="20" borderId="9" xfId="0" applyNumberFormat="1" applyFont="1" applyFill="1" applyBorder="1" applyAlignment="1"/>
    <xf numFmtId="2" fontId="6" fillId="20" borderId="7" xfId="0" applyNumberFormat="1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left" vertical="top"/>
    </xf>
    <xf numFmtId="0" fontId="6" fillId="20" borderId="8" xfId="0" applyFont="1" applyFill="1" applyBorder="1" applyAlignment="1">
      <alignment horizontal="center" vertical="top"/>
    </xf>
    <xf numFmtId="0" fontId="6" fillId="20" borderId="9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4" fontId="5" fillId="4" borderId="8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right" vertical="center"/>
    </xf>
    <xf numFmtId="174" fontId="6" fillId="4" borderId="9" xfId="0" applyNumberFormat="1" applyFont="1" applyFill="1" applyBorder="1" applyAlignment="1"/>
    <xf numFmtId="0" fontId="5" fillId="4" borderId="8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39" fontId="6" fillId="20" borderId="7" xfId="144" applyFont="1" applyFill="1" applyBorder="1" applyAlignment="1">
      <alignment horizontal="center"/>
    </xf>
    <xf numFmtId="39" fontId="6" fillId="20" borderId="8" xfId="144" applyFont="1" applyFill="1" applyBorder="1" applyAlignment="1">
      <alignment horizontal="center" vertical="center"/>
    </xf>
    <xf numFmtId="39" fontId="6" fillId="20" borderId="8" xfId="144" applyFont="1" applyFill="1" applyBorder="1" applyAlignment="1">
      <alignment horizontal="center"/>
    </xf>
    <xf numFmtId="4" fontId="6" fillId="20" borderId="8" xfId="0" applyNumberFormat="1" applyFont="1" applyFill="1" applyBorder="1" applyAlignment="1">
      <alignment horizontal="right" vertical="center"/>
    </xf>
    <xf numFmtId="4" fontId="6" fillId="20" borderId="9" xfId="0" applyNumberFormat="1" applyFont="1" applyFill="1" applyBorder="1" applyAlignment="1">
      <alignment horizontal="right" vertical="center"/>
    </xf>
    <xf numFmtId="0" fontId="6" fillId="20" borderId="9" xfId="0" applyFont="1" applyFill="1" applyBorder="1" applyAlignment="1">
      <alignment horizontal="right" vertical="top"/>
    </xf>
    <xf numFmtId="0" fontId="6" fillId="20" borderId="8" xfId="0" applyFont="1" applyFill="1" applyBorder="1" applyAlignment="1">
      <alignment horizontal="left" vertical="center" wrapText="1"/>
    </xf>
    <xf numFmtId="166" fontId="5" fillId="20" borderId="8" xfId="112" applyNumberFormat="1" applyFont="1" applyFill="1" applyBorder="1" applyAlignment="1">
      <alignment horizontal="center" vertical="center"/>
    </xf>
    <xf numFmtId="166" fontId="5" fillId="20" borderId="8" xfId="112" applyNumberFormat="1" applyFont="1" applyFill="1" applyBorder="1" applyAlignment="1">
      <alignment horizontal="right" vertical="center"/>
    </xf>
    <xf numFmtId="166" fontId="5" fillId="20" borderId="9" xfId="112" applyNumberFormat="1" applyFont="1" applyFill="1" applyBorder="1" applyAlignment="1">
      <alignment horizontal="right" vertical="center"/>
    </xf>
    <xf numFmtId="4" fontId="32" fillId="22" borderId="9" xfId="0" applyNumberFormat="1" applyFont="1" applyFill="1" applyBorder="1" applyAlignment="1">
      <alignment vertical="center" wrapText="1"/>
    </xf>
    <xf numFmtId="176" fontId="4" fillId="4" borderId="7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 vertical="center"/>
    </xf>
    <xf numFmtId="4" fontId="0" fillId="4" borderId="9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43" fontId="5" fillId="4" borderId="8" xfId="150" applyFont="1" applyFill="1" applyBorder="1" applyAlignment="1">
      <alignment horizontal="right" vertical="top"/>
    </xf>
    <xf numFmtId="43" fontId="5" fillId="4" borderId="9" xfId="150" applyFont="1" applyFill="1" applyBorder="1" applyAlignment="1">
      <alignment horizontal="right" vertical="top"/>
    </xf>
    <xf numFmtId="176" fontId="3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176" fontId="32" fillId="4" borderId="7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right" vertical="top"/>
    </xf>
    <xf numFmtId="176" fontId="6" fillId="4" borderId="7" xfId="0" applyNumberFormat="1" applyFont="1" applyFill="1" applyBorder="1" applyAlignment="1">
      <alignment horizontal="center" vertical="top"/>
    </xf>
    <xf numFmtId="176" fontId="6" fillId="20" borderId="7" xfId="0" applyNumberFormat="1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4" fontId="0" fillId="20" borderId="8" xfId="0" applyNumberFormat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left" vertical="center" wrapText="1"/>
    </xf>
    <xf numFmtId="2" fontId="4" fillId="4" borderId="7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 vertical="center" wrapText="1"/>
    </xf>
    <xf numFmtId="4" fontId="0" fillId="4" borderId="8" xfId="0" applyNumberFormat="1" applyFont="1" applyFill="1" applyBorder="1" applyAlignment="1">
      <alignment horizontal="left" vertical="center" wrapText="1"/>
    </xf>
    <xf numFmtId="4" fontId="0" fillId="4" borderId="8" xfId="0" applyNumberFormat="1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center" vertical="center"/>
    </xf>
    <xf numFmtId="174" fontId="6" fillId="4" borderId="9" xfId="0" applyNumberFormat="1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vertical="center" wrapText="1"/>
    </xf>
    <xf numFmtId="4" fontId="0" fillId="4" borderId="9" xfId="0" applyNumberFormat="1" applyFont="1" applyFill="1" applyBorder="1" applyAlignment="1">
      <alignment horizontal="center" vertical="center" wrapText="1"/>
    </xf>
    <xf numFmtId="4" fontId="0" fillId="4" borderId="9" xfId="0" applyNumberFormat="1" applyFont="1" applyFill="1" applyBorder="1" applyAlignment="1">
      <alignment horizontal="right" vertical="center" wrapText="1"/>
    </xf>
    <xf numFmtId="174" fontId="6" fillId="20" borderId="8" xfId="0" applyNumberFormat="1" applyFont="1" applyFill="1" applyBorder="1" applyAlignment="1">
      <alignment horizontal="center"/>
    </xf>
    <xf numFmtId="4" fontId="0" fillId="20" borderId="9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left" vertical="center"/>
    </xf>
    <xf numFmtId="4" fontId="5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174" fontId="6" fillId="4" borderId="17" xfId="0" applyNumberFormat="1" applyFont="1" applyFill="1" applyBorder="1" applyAlignment="1">
      <alignment horizontal="center"/>
    </xf>
    <xf numFmtId="174" fontId="6" fillId="4" borderId="18" xfId="0" applyNumberFormat="1" applyFont="1" applyFill="1" applyBorder="1" applyAlignment="1">
      <alignment horizontal="center"/>
    </xf>
    <xf numFmtId="174" fontId="6" fillId="20" borderId="18" xfId="0" applyNumberFormat="1" applyFont="1" applyFill="1" applyBorder="1" applyAlignment="1">
      <alignment horizontal="center"/>
    </xf>
    <xf numFmtId="174" fontId="6" fillId="20" borderId="19" xfId="0" applyNumberFormat="1" applyFont="1" applyFill="1" applyBorder="1" applyAlignment="1">
      <alignment horizontal="right"/>
    </xf>
    <xf numFmtId="174" fontId="6" fillId="20" borderId="22" xfId="0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174" fontId="6" fillId="4" borderId="25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left"/>
    </xf>
    <xf numFmtId="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left"/>
    </xf>
    <xf numFmtId="10" fontId="5" fillId="0" borderId="18" xfId="0" applyNumberFormat="1" applyFont="1" applyBorder="1" applyAlignment="1">
      <alignment horizontal="center"/>
    </xf>
    <xf numFmtId="0" fontId="5" fillId="0" borderId="18" xfId="0" applyFont="1" applyBorder="1"/>
    <xf numFmtId="4" fontId="5" fillId="0" borderId="18" xfId="0" applyNumberFormat="1" applyFont="1" applyBorder="1" applyAlignment="1">
      <alignment horizontal="right"/>
    </xf>
    <xf numFmtId="4" fontId="5" fillId="0" borderId="19" xfId="0" applyNumberFormat="1" applyFont="1" applyBorder="1" applyAlignment="1">
      <alignment horizontal="right"/>
    </xf>
    <xf numFmtId="0" fontId="5" fillId="20" borderId="20" xfId="0" applyFont="1" applyFill="1" applyBorder="1" applyAlignment="1">
      <alignment horizontal="center" vertical="top"/>
    </xf>
    <xf numFmtId="0" fontId="6" fillId="20" borderId="21" xfId="0" applyFont="1" applyFill="1" applyBorder="1" applyAlignment="1">
      <alignment horizontal="center"/>
    </xf>
    <xf numFmtId="10" fontId="5" fillId="20" borderId="21" xfId="0" applyNumberFormat="1" applyFont="1" applyFill="1" applyBorder="1" applyAlignment="1">
      <alignment horizontal="center"/>
    </xf>
    <xf numFmtId="0" fontId="5" fillId="20" borderId="21" xfId="0" applyFont="1" applyFill="1" applyBorder="1"/>
    <xf numFmtId="4" fontId="5" fillId="20" borderId="21" xfId="0" applyNumberFormat="1" applyFont="1" applyFill="1" applyBorder="1" applyAlignment="1">
      <alignment horizontal="right"/>
    </xf>
    <xf numFmtId="4" fontId="5" fillId="20" borderId="22" xfId="0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/>
    </xf>
    <xf numFmtId="10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4" fontId="5" fillId="0" borderId="24" xfId="0" applyNumberFormat="1" applyFont="1" applyBorder="1" applyAlignment="1">
      <alignment horizontal="right"/>
    </xf>
    <xf numFmtId="4" fontId="5" fillId="0" borderId="25" xfId="0" applyNumberFormat="1" applyFont="1" applyBorder="1" applyAlignment="1">
      <alignment horizontal="right"/>
    </xf>
    <xf numFmtId="4" fontId="6" fillId="20" borderId="22" xfId="0" applyNumberFormat="1" applyFont="1" applyFill="1" applyBorder="1" applyAlignment="1">
      <alignment horizontal="right"/>
    </xf>
    <xf numFmtId="0" fontId="5" fillId="4" borderId="23" xfId="0" applyFont="1" applyFill="1" applyBorder="1" applyAlignment="1">
      <alignment horizontal="center" vertical="top"/>
    </xf>
    <xf numFmtId="0" fontId="6" fillId="4" borderId="24" xfId="0" applyFont="1" applyFill="1" applyBorder="1"/>
    <xf numFmtId="10" fontId="5" fillId="4" borderId="24" xfId="0" applyNumberFormat="1" applyFont="1" applyFill="1" applyBorder="1" applyAlignment="1">
      <alignment horizontal="center"/>
    </xf>
    <xf numFmtId="0" fontId="5" fillId="4" borderId="24" xfId="0" applyFont="1" applyFill="1" applyBorder="1"/>
    <xf numFmtId="4" fontId="5" fillId="4" borderId="24" xfId="0" applyNumberFormat="1" applyFont="1" applyFill="1" applyBorder="1" applyAlignment="1">
      <alignment horizontal="right"/>
    </xf>
    <xf numFmtId="4" fontId="5" fillId="4" borderId="25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4" fontId="6" fillId="20" borderId="21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right"/>
    </xf>
    <xf numFmtId="175" fontId="6" fillId="20" borderId="9" xfId="0" applyNumberFormat="1" applyFont="1" applyFill="1" applyBorder="1" applyAlignment="1">
      <alignment horizontal="right"/>
    </xf>
    <xf numFmtId="175" fontId="6" fillId="22" borderId="9" xfId="0" applyNumberFormat="1" applyFont="1" applyFill="1" applyBorder="1" applyAlignment="1">
      <alignment horizontal="right"/>
    </xf>
    <xf numFmtId="4" fontId="6" fillId="0" borderId="0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/>
    </xf>
    <xf numFmtId="0" fontId="6" fillId="0" borderId="26" xfId="0" applyFont="1" applyBorder="1" applyAlignment="1">
      <alignment wrapText="1"/>
    </xf>
    <xf numFmtId="4" fontId="6" fillId="0" borderId="26" xfId="0" applyNumberFormat="1" applyFont="1" applyBorder="1" applyAlignment="1">
      <alignment horizontal="right" wrapText="1"/>
    </xf>
    <xf numFmtId="0" fontId="6" fillId="0" borderId="26" xfId="0" applyFont="1" applyBorder="1" applyAlignment="1">
      <alignment horizontal="center" wrapText="1"/>
    </xf>
    <xf numFmtId="4" fontId="6" fillId="0" borderId="26" xfId="0" applyNumberFormat="1" applyFont="1" applyBorder="1" applyAlignment="1">
      <alignment wrapText="1"/>
    </xf>
    <xf numFmtId="4" fontId="6" fillId="0" borderId="26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wrapText="1"/>
    </xf>
    <xf numFmtId="0" fontId="4" fillId="21" borderId="0" xfId="0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0" borderId="20" xfId="0" applyFont="1" applyFill="1" applyBorder="1" applyAlignment="1">
      <alignment horizontal="center"/>
    </xf>
    <xf numFmtId="0" fontId="6" fillId="20" borderId="21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left" vertical="center" wrapText="1"/>
    </xf>
    <xf numFmtId="4" fontId="6" fillId="20" borderId="20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68916</xdr:colOff>
      <xdr:row>1</xdr:row>
      <xdr:rowOff>107577</xdr:rowOff>
    </xdr:from>
    <xdr:to>
      <xdr:col>5</xdr:col>
      <xdr:colOff>699248</xdr:colOff>
      <xdr:row>4</xdr:row>
      <xdr:rowOff>53789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61387" y="286871"/>
          <a:ext cx="630332" cy="484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Presup"/>
      <sheetName val="Analisis"/>
      <sheetName val="CPN1"/>
      <sheetName val="Module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view="pageBreakPreview" topLeftCell="A55" zoomScale="85" zoomScaleNormal="85" zoomScaleSheetLayoutView="85" workbookViewId="0">
      <selection activeCell="H75" sqref="H75"/>
    </sheetView>
  </sheetViews>
  <sheetFormatPr baseColWidth="10" defaultColWidth="11.44140625" defaultRowHeight="13.8" x14ac:dyDescent="0.25"/>
  <cols>
    <col min="1" max="1" width="7" style="4" customWidth="1"/>
    <col min="2" max="2" width="61.7773437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2.88671875" style="6" bestFit="1" customWidth="1"/>
    <col min="8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26"/>
      <c r="B1" s="27"/>
      <c r="C1" s="28"/>
      <c r="D1" s="29"/>
      <c r="E1" s="30"/>
      <c r="F1" s="28"/>
    </row>
    <row r="2" spans="1:30" x14ac:dyDescent="0.25">
      <c r="A2" s="178" t="s">
        <v>20</v>
      </c>
      <c r="B2" s="178"/>
      <c r="C2" s="178"/>
      <c r="D2" s="178"/>
      <c r="E2" s="178"/>
      <c r="F2" s="178"/>
    </row>
    <row r="3" spans="1:30" x14ac:dyDescent="0.25">
      <c r="A3" s="179" t="s">
        <v>21</v>
      </c>
      <c r="B3" s="179"/>
      <c r="C3" s="179"/>
      <c r="D3" s="179"/>
      <c r="E3" s="179"/>
      <c r="F3" s="179"/>
    </row>
    <row r="4" spans="1:30" x14ac:dyDescent="0.25">
      <c r="A4" s="178" t="s">
        <v>18</v>
      </c>
      <c r="B4" s="178"/>
      <c r="C4" s="178"/>
      <c r="D4" s="178"/>
      <c r="E4" s="178"/>
      <c r="F4" s="178"/>
    </row>
    <row r="5" spans="1:30" x14ac:dyDescent="0.25">
      <c r="A5" s="179" t="s">
        <v>72</v>
      </c>
      <c r="B5" s="179"/>
      <c r="C5" s="179"/>
      <c r="D5" s="179"/>
      <c r="E5" s="179"/>
      <c r="F5" s="179"/>
    </row>
    <row r="6" spans="1:30" x14ac:dyDescent="0.25">
      <c r="A6" s="49"/>
      <c r="B6" s="49"/>
      <c r="C6" s="49"/>
      <c r="D6" s="49"/>
      <c r="E6" s="49"/>
      <c r="F6" s="49"/>
    </row>
    <row r="7" spans="1:30" ht="13.8" customHeight="1" x14ac:dyDescent="0.25">
      <c r="A7" s="187" t="s">
        <v>93</v>
      </c>
      <c r="B7" s="187"/>
      <c r="C7" s="187"/>
      <c r="D7" s="174" t="s">
        <v>32</v>
      </c>
      <c r="E7" s="174"/>
      <c r="F7" s="167">
        <f>F81</f>
        <v>0</v>
      </c>
    </row>
    <row r="8" spans="1:30" ht="13.8" customHeight="1" x14ac:dyDescent="0.25">
      <c r="A8" s="175" t="s">
        <v>94</v>
      </c>
      <c r="B8" s="175"/>
      <c r="C8" s="175"/>
      <c r="D8" s="175"/>
      <c r="E8" s="175"/>
      <c r="F8" s="175"/>
    </row>
    <row r="9" spans="1:30" x14ac:dyDescent="0.25">
      <c r="A9" s="168" t="s">
        <v>55</v>
      </c>
      <c r="B9" s="169" t="s">
        <v>70</v>
      </c>
      <c r="C9" s="170"/>
      <c r="D9" s="171"/>
      <c r="E9" s="172"/>
      <c r="F9" s="173" t="s">
        <v>71</v>
      </c>
    </row>
    <row r="10" spans="1:30" s="7" customFormat="1" ht="21" customHeight="1" x14ac:dyDescent="0.25">
      <c r="A10" s="50" t="s">
        <v>8</v>
      </c>
      <c r="B10" s="50" t="s">
        <v>28</v>
      </c>
      <c r="C10" s="50" t="s">
        <v>1</v>
      </c>
      <c r="D10" s="50" t="s">
        <v>0</v>
      </c>
      <c r="E10" s="50" t="s">
        <v>9</v>
      </c>
      <c r="F10" s="50" t="s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109"/>
      <c r="B11" s="110"/>
      <c r="C11" s="111"/>
      <c r="D11" s="111"/>
      <c r="E11" s="112"/>
      <c r="F11" s="11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52">
        <v>1</v>
      </c>
      <c r="B12" s="53" t="s">
        <v>19</v>
      </c>
      <c r="C12" s="54"/>
      <c r="D12" s="54"/>
      <c r="E12" s="54"/>
      <c r="F12" s="55"/>
    </row>
    <row r="13" spans="1:30" x14ac:dyDescent="0.25">
      <c r="A13" s="44">
        <f>A12+0.01</f>
        <v>1.01</v>
      </c>
      <c r="B13" s="43" t="s">
        <v>27</v>
      </c>
      <c r="C13" s="45">
        <v>1</v>
      </c>
      <c r="D13" s="46" t="s">
        <v>60</v>
      </c>
      <c r="E13" s="47"/>
      <c r="F13" s="48">
        <f>C13*E13</f>
        <v>0</v>
      </c>
    </row>
    <row r="14" spans="1:30" x14ac:dyDescent="0.25">
      <c r="A14" s="44">
        <f t="shared" ref="A14:A16" si="0">A13+0.01</f>
        <v>1.02</v>
      </c>
      <c r="B14" s="43" t="s">
        <v>67</v>
      </c>
      <c r="C14" s="45">
        <v>1</v>
      </c>
      <c r="D14" s="46" t="s">
        <v>66</v>
      </c>
      <c r="E14" s="47"/>
      <c r="F14" s="48">
        <f t="shared" ref="F14:F16" si="1">C14*E14</f>
        <v>0</v>
      </c>
    </row>
    <row r="15" spans="1:30" ht="14.4" x14ac:dyDescent="0.25">
      <c r="A15" s="44">
        <f>A14+0.01</f>
        <v>1.03</v>
      </c>
      <c r="B15" s="56" t="s">
        <v>76</v>
      </c>
      <c r="C15" s="57">
        <v>1</v>
      </c>
      <c r="D15" s="57" t="s">
        <v>62</v>
      </c>
      <c r="E15" s="17"/>
      <c r="F15" s="48">
        <f t="shared" si="1"/>
        <v>0</v>
      </c>
    </row>
    <row r="16" spans="1:30" ht="18" customHeight="1" x14ac:dyDescent="0.25">
      <c r="A16" s="58">
        <f t="shared" si="0"/>
        <v>1.04</v>
      </c>
      <c r="B16" s="59" t="s">
        <v>61</v>
      </c>
      <c r="C16" s="60">
        <v>2</v>
      </c>
      <c r="D16" s="60" t="s">
        <v>62</v>
      </c>
      <c r="E16" s="61"/>
      <c r="F16" s="48">
        <f t="shared" si="1"/>
        <v>0</v>
      </c>
    </row>
    <row r="17" spans="1:6" x14ac:dyDescent="0.25">
      <c r="A17" s="36"/>
      <c r="B17" s="37" t="s">
        <v>88</v>
      </c>
      <c r="C17" s="37"/>
      <c r="D17" s="37"/>
      <c r="E17" s="118"/>
      <c r="F17" s="51">
        <f>SUM(F13:F16)</f>
        <v>0</v>
      </c>
    </row>
    <row r="18" spans="1:6" x14ac:dyDescent="0.25">
      <c r="A18" s="36"/>
      <c r="B18" s="37"/>
      <c r="C18" s="37"/>
      <c r="D18" s="37"/>
      <c r="E18" s="37"/>
      <c r="F18" s="62"/>
    </row>
    <row r="19" spans="1:6" x14ac:dyDescent="0.25">
      <c r="A19" s="66">
        <v>2</v>
      </c>
      <c r="B19" s="67" t="s">
        <v>24</v>
      </c>
      <c r="C19" s="68"/>
      <c r="D19" s="68"/>
      <c r="E19" s="69"/>
      <c r="F19" s="70"/>
    </row>
    <row r="20" spans="1:6" x14ac:dyDescent="0.25">
      <c r="A20" s="58">
        <f>A19+0.01</f>
        <v>2.0099999999999998</v>
      </c>
      <c r="B20" s="43" t="s">
        <v>65</v>
      </c>
      <c r="C20" s="39">
        <f>600*5</f>
        <v>3000</v>
      </c>
      <c r="D20" s="39" t="s">
        <v>59</v>
      </c>
      <c r="E20" s="40"/>
      <c r="F20" s="41">
        <f>E20*C20</f>
        <v>0</v>
      </c>
    </row>
    <row r="21" spans="1:6" x14ac:dyDescent="0.25">
      <c r="A21" s="58">
        <f t="shared" ref="A21:A25" si="2">A20+0.01</f>
        <v>2.0199999999999996</v>
      </c>
      <c r="B21" s="43" t="s">
        <v>38</v>
      </c>
      <c r="C21" s="39">
        <f>C30*1.45*0.15</f>
        <v>195.75</v>
      </c>
      <c r="D21" s="39" t="s">
        <v>14</v>
      </c>
      <c r="E21" s="40"/>
      <c r="F21" s="41">
        <f t="shared" ref="F21:F25" si="3">E21*C21</f>
        <v>0</v>
      </c>
    </row>
    <row r="22" spans="1:6" ht="14.4" customHeight="1" x14ac:dyDescent="0.25">
      <c r="A22" s="58">
        <f t="shared" si="2"/>
        <v>2.0299999999999994</v>
      </c>
      <c r="B22" s="43" t="s">
        <v>57</v>
      </c>
      <c r="C22" s="39">
        <f>(C21*1.15)+(C20*0.1)*1.15</f>
        <v>570.11249999999995</v>
      </c>
      <c r="D22" s="39" t="s">
        <v>14</v>
      </c>
      <c r="E22" s="40"/>
      <c r="F22" s="41">
        <f t="shared" si="3"/>
        <v>0</v>
      </c>
    </row>
    <row r="23" spans="1:6" ht="20.399999999999999" customHeight="1" x14ac:dyDescent="0.25">
      <c r="A23" s="58">
        <f t="shared" si="2"/>
        <v>2.0399999999999991</v>
      </c>
      <c r="B23" s="63" t="s">
        <v>64</v>
      </c>
      <c r="C23" s="39">
        <f>C31*0.2*1.15</f>
        <v>55.660000000000004</v>
      </c>
      <c r="D23" s="39" t="s">
        <v>14</v>
      </c>
      <c r="E23" s="40"/>
      <c r="F23" s="41">
        <f t="shared" si="3"/>
        <v>0</v>
      </c>
    </row>
    <row r="24" spans="1:6" ht="27.6" x14ac:dyDescent="0.25">
      <c r="A24" s="58">
        <f>A23+0.01</f>
        <v>2.0499999999999989</v>
      </c>
      <c r="B24" s="56" t="s">
        <v>63</v>
      </c>
      <c r="C24" s="39">
        <f>(665/2)*5*0.2</f>
        <v>332.5</v>
      </c>
      <c r="D24" s="39" t="s">
        <v>14</v>
      </c>
      <c r="E24" s="40"/>
      <c r="F24" s="41">
        <f t="shared" si="3"/>
        <v>0</v>
      </c>
    </row>
    <row r="25" spans="1:6" x14ac:dyDescent="0.25">
      <c r="A25" s="58">
        <f t="shared" si="2"/>
        <v>2.0599999999999987</v>
      </c>
      <c r="B25" s="56" t="s">
        <v>58</v>
      </c>
      <c r="C25" s="39">
        <v>1</v>
      </c>
      <c r="D25" s="39" t="s">
        <v>31</v>
      </c>
      <c r="E25" s="40"/>
      <c r="F25" s="41">
        <f t="shared" si="3"/>
        <v>0</v>
      </c>
    </row>
    <row r="26" spans="1:6" x14ac:dyDescent="0.25">
      <c r="A26" s="36"/>
      <c r="B26" s="37" t="s">
        <v>89</v>
      </c>
      <c r="C26" s="37"/>
      <c r="D26" s="37"/>
      <c r="E26" s="118"/>
      <c r="F26" s="165">
        <f>SUM(F20:F25)</f>
        <v>0</v>
      </c>
    </row>
    <row r="27" spans="1:6" x14ac:dyDescent="0.25">
      <c r="A27" s="36"/>
      <c r="B27" s="37"/>
      <c r="C27" s="37"/>
      <c r="D27" s="37"/>
      <c r="E27" s="37"/>
      <c r="F27" s="114"/>
    </row>
    <row r="28" spans="1:6" x14ac:dyDescent="0.25">
      <c r="A28" s="52">
        <v>3</v>
      </c>
      <c r="B28" s="53" t="s">
        <v>39</v>
      </c>
      <c r="C28" s="54"/>
      <c r="D28" s="54"/>
      <c r="E28" s="54"/>
      <c r="F28" s="71"/>
    </row>
    <row r="29" spans="1:6" x14ac:dyDescent="0.25">
      <c r="A29" s="99" t="s">
        <v>78</v>
      </c>
      <c r="B29" s="96" t="s">
        <v>77</v>
      </c>
      <c r="C29" s="97"/>
      <c r="D29" s="97"/>
      <c r="E29" s="97"/>
      <c r="F29" s="98"/>
    </row>
    <row r="30" spans="1:6" x14ac:dyDescent="0.25">
      <c r="A30" s="101">
        <v>1</v>
      </c>
      <c r="B30" s="56" t="s">
        <v>37</v>
      </c>
      <c r="C30" s="64">
        <v>900</v>
      </c>
      <c r="D30" s="65" t="s">
        <v>7</v>
      </c>
      <c r="E30" s="40"/>
      <c r="F30" s="41">
        <f t="shared" ref="F30:F32" si="4">C30*E30</f>
        <v>0</v>
      </c>
    </row>
    <row r="31" spans="1:6" ht="27.6" x14ac:dyDescent="0.25">
      <c r="A31" s="101">
        <v>2</v>
      </c>
      <c r="B31" s="56" t="s">
        <v>75</v>
      </c>
      <c r="C31" s="64">
        <v>242</v>
      </c>
      <c r="D31" s="65" t="s">
        <v>35</v>
      </c>
      <c r="E31" s="40"/>
      <c r="F31" s="41">
        <f t="shared" si="4"/>
        <v>0</v>
      </c>
    </row>
    <row r="32" spans="1:6" x14ac:dyDescent="0.25">
      <c r="A32" s="101">
        <v>3</v>
      </c>
      <c r="B32" s="56" t="s">
        <v>69</v>
      </c>
      <c r="C32" s="39">
        <f>C30*0.45*0.099945</f>
        <v>40.477725</v>
      </c>
      <c r="D32" s="39" t="s">
        <v>14</v>
      </c>
      <c r="E32" s="40"/>
      <c r="F32" s="41">
        <f t="shared" si="4"/>
        <v>0</v>
      </c>
    </row>
    <row r="33" spans="1:7" x14ac:dyDescent="0.25">
      <c r="A33" s="36"/>
      <c r="B33" s="37"/>
      <c r="C33" s="37"/>
      <c r="D33" s="37"/>
      <c r="E33" s="37"/>
      <c r="F33" s="166">
        <f>SUM(F30:F32)</f>
        <v>0</v>
      </c>
      <c r="G33" s="25"/>
    </row>
    <row r="34" spans="1:7" x14ac:dyDescent="0.25">
      <c r="A34" s="36"/>
      <c r="B34" s="37"/>
      <c r="C34" s="37"/>
      <c r="D34" s="37"/>
      <c r="E34" s="37"/>
      <c r="F34" s="114"/>
    </row>
    <row r="35" spans="1:7" x14ac:dyDescent="0.25">
      <c r="A35" s="100" t="s">
        <v>79</v>
      </c>
      <c r="B35" s="72" t="s">
        <v>68</v>
      </c>
      <c r="C35" s="73"/>
      <c r="D35" s="73"/>
      <c r="E35" s="74"/>
      <c r="F35" s="75"/>
    </row>
    <row r="36" spans="1:7" x14ac:dyDescent="0.25">
      <c r="A36" s="93">
        <v>1</v>
      </c>
      <c r="B36" s="94" t="s">
        <v>73</v>
      </c>
      <c r="C36" s="39"/>
      <c r="D36" s="39"/>
      <c r="E36" s="40"/>
      <c r="F36" s="41"/>
      <c r="G36" s="25"/>
    </row>
    <row r="37" spans="1:7" ht="14.4" x14ac:dyDescent="0.25">
      <c r="A37" s="42">
        <f>A36+0.01</f>
        <v>1.01</v>
      </c>
      <c r="B37" s="78" t="s">
        <v>42</v>
      </c>
      <c r="C37" s="79">
        <v>1</v>
      </c>
      <c r="D37" s="80" t="s">
        <v>34</v>
      </c>
      <c r="E37" s="81"/>
      <c r="F37" s="82">
        <f>E37*C37</f>
        <v>0</v>
      </c>
    </row>
    <row r="38" spans="1:7" ht="14.4" x14ac:dyDescent="0.25">
      <c r="A38" s="42">
        <f t="shared" ref="A38:A41" si="5">A37+0.01</f>
        <v>1.02</v>
      </c>
      <c r="B38" s="78" t="s">
        <v>56</v>
      </c>
      <c r="C38" s="79">
        <f>(5.6*1.5*0.5)</f>
        <v>4.1999999999999993</v>
      </c>
      <c r="D38" s="80" t="s">
        <v>30</v>
      </c>
      <c r="E38" s="81"/>
      <c r="F38" s="82">
        <f t="shared" ref="F38:F41" si="6">E38*C38</f>
        <v>0</v>
      </c>
      <c r="G38" s="25"/>
    </row>
    <row r="39" spans="1:7" ht="14.4" x14ac:dyDescent="0.25">
      <c r="A39" s="42">
        <f t="shared" si="5"/>
        <v>1.03</v>
      </c>
      <c r="B39" s="78" t="s">
        <v>43</v>
      </c>
      <c r="C39" s="79">
        <f>(C38*1.21)</f>
        <v>5.081999999999999</v>
      </c>
      <c r="D39" s="80" t="s">
        <v>30</v>
      </c>
      <c r="E39" s="81"/>
      <c r="F39" s="82">
        <f t="shared" si="6"/>
        <v>0</v>
      </c>
    </row>
    <row r="40" spans="1:7" ht="28.8" x14ac:dyDescent="0.25">
      <c r="A40" s="42">
        <f t="shared" si="5"/>
        <v>1.04</v>
      </c>
      <c r="B40" s="78" t="s">
        <v>74</v>
      </c>
      <c r="C40" s="79">
        <f>(5.6*1.5*0.2)</f>
        <v>1.6799999999999997</v>
      </c>
      <c r="D40" s="80" t="s">
        <v>29</v>
      </c>
      <c r="E40" s="81"/>
      <c r="F40" s="82">
        <f t="shared" si="6"/>
        <v>0</v>
      </c>
    </row>
    <row r="41" spans="1:7" ht="14.4" x14ac:dyDescent="0.25">
      <c r="A41" s="42">
        <f t="shared" si="5"/>
        <v>1.05</v>
      </c>
      <c r="B41" s="83" t="s">
        <v>44</v>
      </c>
      <c r="C41" s="79">
        <f>(5.6*1.5*0.3)</f>
        <v>2.5199999999999996</v>
      </c>
      <c r="D41" s="80" t="s">
        <v>29</v>
      </c>
      <c r="E41" s="81"/>
      <c r="F41" s="82">
        <f t="shared" si="6"/>
        <v>0</v>
      </c>
    </row>
    <row r="42" spans="1:7" ht="14.4" x14ac:dyDescent="0.25">
      <c r="A42" s="84"/>
      <c r="B42" s="85"/>
      <c r="C42" s="78"/>
      <c r="D42" s="78"/>
      <c r="E42" s="86"/>
      <c r="F42" s="76">
        <f>SUM(F37:F41)</f>
        <v>0</v>
      </c>
    </row>
    <row r="43" spans="1:7" ht="14.4" x14ac:dyDescent="0.25">
      <c r="A43" s="84"/>
      <c r="B43" s="85"/>
      <c r="C43" s="78"/>
      <c r="D43" s="78"/>
      <c r="E43" s="86"/>
      <c r="F43" s="115"/>
    </row>
    <row r="44" spans="1:7" ht="14.4" x14ac:dyDescent="0.25">
      <c r="A44" s="95">
        <v>2</v>
      </c>
      <c r="B44" s="94" t="s">
        <v>73</v>
      </c>
      <c r="C44" s="87">
        <v>3</v>
      </c>
      <c r="D44" s="85" t="s">
        <v>34</v>
      </c>
      <c r="E44" s="86"/>
      <c r="F44" s="115">
        <f>E44*C44</f>
        <v>0</v>
      </c>
    </row>
    <row r="45" spans="1:7" ht="14.4" x14ac:dyDescent="0.25">
      <c r="A45" s="84"/>
      <c r="B45" s="37"/>
      <c r="C45" s="78"/>
      <c r="D45" s="78"/>
      <c r="E45" s="86"/>
      <c r="F45" s="76">
        <f>F44+F42</f>
        <v>0</v>
      </c>
    </row>
    <row r="46" spans="1:7" ht="14.4" x14ac:dyDescent="0.25">
      <c r="A46" s="77"/>
      <c r="B46" s="37" t="s">
        <v>90</v>
      </c>
      <c r="C46" s="87"/>
      <c r="D46" s="85"/>
      <c r="E46" s="102"/>
      <c r="F46" s="119">
        <f>F45+F33</f>
        <v>0</v>
      </c>
    </row>
    <row r="47" spans="1:7" ht="14.4" x14ac:dyDescent="0.25">
      <c r="A47" s="105">
        <v>4</v>
      </c>
      <c r="B47" s="103" t="s">
        <v>91</v>
      </c>
      <c r="C47" s="87"/>
      <c r="D47" s="85"/>
      <c r="E47" s="88"/>
      <c r="F47" s="116"/>
    </row>
    <row r="48" spans="1:7" ht="14.4" x14ac:dyDescent="0.25">
      <c r="A48" s="104">
        <f>A47+0.01</f>
        <v>4.01</v>
      </c>
      <c r="B48" s="78" t="s">
        <v>92</v>
      </c>
      <c r="C48" s="87">
        <v>1</v>
      </c>
      <c r="D48" s="85" t="s">
        <v>66</v>
      </c>
      <c r="E48" s="106"/>
      <c r="F48" s="117">
        <f>E48*C48</f>
        <v>0</v>
      </c>
    </row>
    <row r="49" spans="1:6" ht="14.4" x14ac:dyDescent="0.25">
      <c r="A49" s="104">
        <f t="shared" ref="A49:A57" si="7">A48+0.01</f>
        <v>4.0199999999999996</v>
      </c>
      <c r="B49" s="78" t="s">
        <v>42</v>
      </c>
      <c r="C49" s="79">
        <v>1</v>
      </c>
      <c r="D49" s="80" t="s">
        <v>34</v>
      </c>
      <c r="E49" s="81"/>
      <c r="F49" s="117">
        <f t="shared" ref="F49:F57" si="8">E49*C49</f>
        <v>0</v>
      </c>
    </row>
    <row r="50" spans="1:6" ht="14.4" x14ac:dyDescent="0.25">
      <c r="A50" s="104">
        <f t="shared" si="7"/>
        <v>4.0299999999999994</v>
      </c>
      <c r="B50" s="78" t="s">
        <v>87</v>
      </c>
      <c r="C50" s="79">
        <f>(6*1.2*1.2)</f>
        <v>8.6399999999999988</v>
      </c>
      <c r="D50" s="80" t="s">
        <v>30</v>
      </c>
      <c r="E50" s="81"/>
      <c r="F50" s="117">
        <f t="shared" si="8"/>
        <v>0</v>
      </c>
    </row>
    <row r="51" spans="1:6" ht="14.4" x14ac:dyDescent="0.25">
      <c r="A51" s="104">
        <f t="shared" si="7"/>
        <v>4.0399999999999991</v>
      </c>
      <c r="B51" s="78" t="s">
        <v>80</v>
      </c>
      <c r="C51" s="79">
        <f>16*1.5*0.6</f>
        <v>14.399999999999999</v>
      </c>
      <c r="D51" s="80" t="s">
        <v>29</v>
      </c>
      <c r="E51" s="81"/>
      <c r="F51" s="117">
        <f t="shared" si="8"/>
        <v>0</v>
      </c>
    </row>
    <row r="52" spans="1:6" ht="14.4" x14ac:dyDescent="0.25">
      <c r="A52" s="104">
        <f t="shared" si="7"/>
        <v>4.0499999999999989</v>
      </c>
      <c r="B52" s="78" t="s">
        <v>82</v>
      </c>
      <c r="C52" s="79">
        <f>(C50*1.21)</f>
        <v>10.454399999999998</v>
      </c>
      <c r="D52" s="80" t="s">
        <v>30</v>
      </c>
      <c r="E52" s="81"/>
      <c r="F52" s="117">
        <f t="shared" si="8"/>
        <v>0</v>
      </c>
    </row>
    <row r="53" spans="1:6" ht="14.4" x14ac:dyDescent="0.25">
      <c r="A53" s="104">
        <f t="shared" si="7"/>
        <v>4.0599999999999987</v>
      </c>
      <c r="B53" s="78" t="s">
        <v>81</v>
      </c>
      <c r="C53" s="79">
        <f>(C51*1.21)</f>
        <v>17.423999999999999</v>
      </c>
      <c r="D53" s="80" t="s">
        <v>30</v>
      </c>
      <c r="E53" s="81"/>
      <c r="F53" s="117">
        <f t="shared" si="8"/>
        <v>0</v>
      </c>
    </row>
    <row r="54" spans="1:6" ht="14.4" x14ac:dyDescent="0.25">
      <c r="A54" s="104">
        <f t="shared" si="7"/>
        <v>4.0699999999999985</v>
      </c>
      <c r="B54" s="107" t="s">
        <v>83</v>
      </c>
      <c r="C54" s="108">
        <v>8</v>
      </c>
      <c r="D54" s="108" t="s">
        <v>7</v>
      </c>
      <c r="E54" s="81"/>
      <c r="F54" s="117">
        <f t="shared" si="8"/>
        <v>0</v>
      </c>
    </row>
    <row r="55" spans="1:6" ht="27" customHeight="1" x14ac:dyDescent="0.25">
      <c r="A55" s="104">
        <f t="shared" si="7"/>
        <v>4.0799999999999983</v>
      </c>
      <c r="B55" s="107" t="s">
        <v>86</v>
      </c>
      <c r="C55" s="108">
        <f>6*1.2*0.5</f>
        <v>3.5999999999999996</v>
      </c>
      <c r="D55" s="108" t="s">
        <v>29</v>
      </c>
      <c r="E55" s="81"/>
      <c r="F55" s="117">
        <f t="shared" si="8"/>
        <v>0</v>
      </c>
    </row>
    <row r="56" spans="1:6" ht="14.4" x14ac:dyDescent="0.25">
      <c r="A56" s="104">
        <f t="shared" si="7"/>
        <v>4.0899999999999981</v>
      </c>
      <c r="B56" s="107" t="s">
        <v>85</v>
      </c>
      <c r="C56" s="108">
        <f>6*0.4*2</f>
        <v>4.8000000000000007</v>
      </c>
      <c r="D56" s="108" t="s">
        <v>29</v>
      </c>
      <c r="E56" s="81"/>
      <c r="F56" s="117">
        <f t="shared" si="8"/>
        <v>0</v>
      </c>
    </row>
    <row r="57" spans="1:6" ht="14.4" x14ac:dyDescent="0.25">
      <c r="A57" s="104">
        <f t="shared" si="7"/>
        <v>4.0999999999999979</v>
      </c>
      <c r="B57" s="107" t="s">
        <v>84</v>
      </c>
      <c r="C57" s="108">
        <f>8*2.3*0.15</f>
        <v>2.76</v>
      </c>
      <c r="D57" s="108" t="s">
        <v>29</v>
      </c>
      <c r="E57" s="81"/>
      <c r="F57" s="117">
        <f t="shared" si="8"/>
        <v>0</v>
      </c>
    </row>
    <row r="58" spans="1:6" ht="14.4" x14ac:dyDescent="0.25">
      <c r="A58" s="77"/>
      <c r="B58" s="37" t="s">
        <v>45</v>
      </c>
      <c r="C58" s="87"/>
      <c r="D58" s="85"/>
      <c r="E58" s="102"/>
      <c r="F58" s="119">
        <f>SUM(F48:F57)</f>
        <v>0</v>
      </c>
    </row>
    <row r="59" spans="1:6" ht="14.4" x14ac:dyDescent="0.25">
      <c r="A59" s="77"/>
      <c r="B59" s="85"/>
      <c r="C59" s="87"/>
      <c r="D59" s="85"/>
      <c r="E59" s="88"/>
      <c r="F59" s="116"/>
    </row>
    <row r="60" spans="1:6" ht="18" customHeight="1" x14ac:dyDescent="0.25">
      <c r="A60" s="105">
        <v>5</v>
      </c>
      <c r="B60" s="120" t="s">
        <v>23</v>
      </c>
      <c r="C60" s="89">
        <v>1</v>
      </c>
      <c r="D60" s="90" t="s">
        <v>15</v>
      </c>
      <c r="E60" s="91"/>
      <c r="F60" s="92">
        <f t="shared" ref="F60" si="9">C60*E60</f>
        <v>0</v>
      </c>
    </row>
    <row r="61" spans="1:6" ht="14.4" thickBot="1" x14ac:dyDescent="0.3">
      <c r="A61" s="123"/>
      <c r="B61" s="124" t="s">
        <v>45</v>
      </c>
      <c r="C61" s="124"/>
      <c r="D61" s="124"/>
      <c r="E61" s="125"/>
      <c r="F61" s="126">
        <f>SUM(F60)</f>
        <v>0</v>
      </c>
    </row>
    <row r="62" spans="1:6" ht="15" thickTop="1" thickBot="1" x14ac:dyDescent="0.3">
      <c r="A62" s="180" t="s">
        <v>11</v>
      </c>
      <c r="B62" s="181"/>
      <c r="C62" s="181"/>
      <c r="D62" s="181"/>
      <c r="E62" s="181"/>
      <c r="F62" s="127">
        <f>F61+F58+F46+F26+F17</f>
        <v>0</v>
      </c>
    </row>
    <row r="63" spans="1:6" ht="15" thickTop="1" thickBot="1" x14ac:dyDescent="0.3">
      <c r="A63" s="128"/>
      <c r="B63" s="129"/>
      <c r="C63" s="129"/>
      <c r="D63" s="129"/>
      <c r="E63" s="129"/>
      <c r="F63" s="130"/>
    </row>
    <row r="64" spans="1:6" ht="15" thickTop="1" thickBot="1" x14ac:dyDescent="0.3">
      <c r="A64" s="180" t="s">
        <v>11</v>
      </c>
      <c r="B64" s="181"/>
      <c r="C64" s="181"/>
      <c r="D64" s="181"/>
      <c r="E64" s="181"/>
      <c r="F64" s="127">
        <f>F62</f>
        <v>0</v>
      </c>
    </row>
    <row r="65" spans="1:6" ht="14.4" thickTop="1" x14ac:dyDescent="0.25">
      <c r="A65" s="131"/>
      <c r="B65" s="132"/>
      <c r="C65" s="133"/>
      <c r="D65" s="134"/>
      <c r="E65" s="135"/>
      <c r="F65" s="136"/>
    </row>
    <row r="66" spans="1:6" x14ac:dyDescent="0.25">
      <c r="A66" s="18"/>
      <c r="B66" s="38" t="s">
        <v>17</v>
      </c>
      <c r="C66" s="15">
        <v>0.05</v>
      </c>
      <c r="D66" s="16"/>
      <c r="E66" s="9"/>
      <c r="F66" s="121">
        <f>C66*F64</f>
        <v>0</v>
      </c>
    </row>
    <row r="67" spans="1:6" x14ac:dyDescent="0.25">
      <c r="A67" s="18"/>
      <c r="B67" s="38"/>
      <c r="C67" s="15"/>
      <c r="D67" s="16"/>
      <c r="E67" s="9"/>
      <c r="F67" s="121"/>
    </row>
    <row r="68" spans="1:6" x14ac:dyDescent="0.25">
      <c r="A68" s="10"/>
      <c r="B68" s="11" t="s">
        <v>2</v>
      </c>
      <c r="C68" s="8"/>
      <c r="D68" s="12"/>
      <c r="E68" s="9"/>
      <c r="F68" s="121"/>
    </row>
    <row r="69" spans="1:6" x14ac:dyDescent="0.25">
      <c r="A69" s="10"/>
      <c r="B69" s="13" t="s">
        <v>3</v>
      </c>
      <c r="C69" s="14">
        <v>0.1</v>
      </c>
      <c r="D69" s="12"/>
      <c r="E69" s="9"/>
      <c r="F69" s="122">
        <f>C69*F64</f>
        <v>0</v>
      </c>
    </row>
    <row r="70" spans="1:6" x14ac:dyDescent="0.25">
      <c r="A70" s="10"/>
      <c r="B70" s="13" t="s">
        <v>4</v>
      </c>
      <c r="C70" s="15">
        <v>0.03</v>
      </c>
      <c r="D70" s="12"/>
      <c r="E70" s="9"/>
      <c r="F70" s="122">
        <f>C70*F64</f>
        <v>0</v>
      </c>
    </row>
    <row r="71" spans="1:6" x14ac:dyDescent="0.25">
      <c r="A71" s="10"/>
      <c r="B71" s="13" t="s">
        <v>40</v>
      </c>
      <c r="C71" s="15">
        <v>0.04</v>
      </c>
      <c r="D71" s="16"/>
      <c r="E71" s="9"/>
      <c r="F71" s="122">
        <f>C71*F64</f>
        <v>0</v>
      </c>
    </row>
    <row r="72" spans="1:6" x14ac:dyDescent="0.25">
      <c r="A72" s="10"/>
      <c r="B72" s="13" t="s">
        <v>16</v>
      </c>
      <c r="C72" s="15">
        <v>0.01</v>
      </c>
      <c r="D72" s="16"/>
      <c r="E72" s="9"/>
      <c r="F72" s="122">
        <f>C72*F64</f>
        <v>0</v>
      </c>
    </row>
    <row r="73" spans="1:6" x14ac:dyDescent="0.25">
      <c r="A73" s="10"/>
      <c r="B73" s="13" t="s">
        <v>5</v>
      </c>
      <c r="C73" s="15">
        <v>0.01</v>
      </c>
      <c r="D73" s="16"/>
      <c r="E73" s="9"/>
      <c r="F73" s="122">
        <f>C73*F64</f>
        <v>0</v>
      </c>
    </row>
    <row r="74" spans="1:6" x14ac:dyDescent="0.25">
      <c r="A74" s="10"/>
      <c r="B74" s="13" t="s">
        <v>26</v>
      </c>
      <c r="C74" s="15">
        <v>1E-3</v>
      </c>
      <c r="D74" s="16"/>
      <c r="E74" s="9"/>
      <c r="F74" s="122">
        <f>C74*F64</f>
        <v>0</v>
      </c>
    </row>
    <row r="75" spans="1:6" x14ac:dyDescent="0.25">
      <c r="A75" s="10"/>
      <c r="B75" s="13" t="s">
        <v>41</v>
      </c>
      <c r="C75" s="15">
        <v>0.05</v>
      </c>
      <c r="D75" s="16"/>
      <c r="E75" s="9"/>
      <c r="F75" s="122">
        <f>C75*F64</f>
        <v>0</v>
      </c>
    </row>
    <row r="76" spans="1:6" ht="14.4" thickBot="1" x14ac:dyDescent="0.3">
      <c r="A76" s="137"/>
      <c r="B76" s="138" t="s">
        <v>22</v>
      </c>
      <c r="C76" s="139">
        <v>0.18</v>
      </c>
      <c r="D76" s="140"/>
      <c r="E76" s="141"/>
      <c r="F76" s="142">
        <f>F69*C76</f>
        <v>0</v>
      </c>
    </row>
    <row r="77" spans="1:6" ht="15" thickTop="1" thickBot="1" x14ac:dyDescent="0.3">
      <c r="A77" s="143"/>
      <c r="B77" s="144" t="s">
        <v>12</v>
      </c>
      <c r="C77" s="145"/>
      <c r="D77" s="146"/>
      <c r="E77" s="147"/>
      <c r="F77" s="148">
        <f>SUM(F69:F76)</f>
        <v>0</v>
      </c>
    </row>
    <row r="78" spans="1:6" ht="15" thickTop="1" thickBot="1" x14ac:dyDescent="0.3">
      <c r="A78" s="149"/>
      <c r="B78" s="150"/>
      <c r="C78" s="151"/>
      <c r="D78" s="152"/>
      <c r="E78" s="153"/>
      <c r="F78" s="154"/>
    </row>
    <row r="79" spans="1:6" ht="15" thickTop="1" thickBot="1" x14ac:dyDescent="0.3">
      <c r="A79" s="143"/>
      <c r="B79" s="144" t="s">
        <v>6</v>
      </c>
      <c r="C79" s="145"/>
      <c r="D79" s="146"/>
      <c r="E79" s="147"/>
      <c r="F79" s="155">
        <f>F77+F66+F64</f>
        <v>0</v>
      </c>
    </row>
    <row r="80" spans="1:6" ht="15" thickTop="1" thickBot="1" x14ac:dyDescent="0.3">
      <c r="A80" s="156"/>
      <c r="B80" s="157"/>
      <c r="C80" s="158"/>
      <c r="D80" s="159"/>
      <c r="E80" s="160"/>
      <c r="F80" s="161"/>
    </row>
    <row r="81" spans="1:6" ht="15" thickTop="1" thickBot="1" x14ac:dyDescent="0.3">
      <c r="A81" s="183" t="s">
        <v>13</v>
      </c>
      <c r="B81" s="184"/>
      <c r="C81" s="163"/>
      <c r="D81" s="164"/>
      <c r="E81" s="164"/>
      <c r="F81" s="155">
        <f>F79</f>
        <v>0</v>
      </c>
    </row>
    <row r="82" spans="1:6" ht="14.4" thickTop="1" x14ac:dyDescent="0.25">
      <c r="A82" s="19" t="s">
        <v>46</v>
      </c>
      <c r="B82" s="20" t="s">
        <v>36</v>
      </c>
      <c r="C82" s="21"/>
      <c r="D82" s="20"/>
      <c r="E82" s="19"/>
      <c r="F82" s="162"/>
    </row>
    <row r="83" spans="1:6" x14ac:dyDescent="0.25">
      <c r="A83" s="19" t="s">
        <v>25</v>
      </c>
      <c r="B83" s="20" t="s">
        <v>33</v>
      </c>
      <c r="C83" s="21"/>
      <c r="D83" s="20"/>
      <c r="E83" s="31"/>
      <c r="F83" s="31"/>
    </row>
    <row r="84" spans="1:6" x14ac:dyDescent="0.25">
      <c r="A84" s="19"/>
      <c r="B84" s="20"/>
      <c r="C84" s="21"/>
      <c r="D84" s="20"/>
      <c r="E84" s="31"/>
      <c r="F84" s="31"/>
    </row>
    <row r="85" spans="1:6" ht="14.4" x14ac:dyDescent="0.25">
      <c r="A85" s="182" t="s">
        <v>47</v>
      </c>
      <c r="B85" s="182"/>
      <c r="C85" s="32" t="s">
        <v>48</v>
      </c>
      <c r="D85" s="32"/>
      <c r="E85" s="32"/>
      <c r="F85" s="32"/>
    </row>
    <row r="86" spans="1:6" x14ac:dyDescent="0.25">
      <c r="A86" s="33"/>
      <c r="B86" s="34"/>
      <c r="C86" s="35"/>
      <c r="D86" s="35"/>
      <c r="E86" s="35"/>
      <c r="F86" s="35"/>
    </row>
    <row r="87" spans="1:6" x14ac:dyDescent="0.25">
      <c r="A87" s="22" t="s">
        <v>49</v>
      </c>
      <c r="B87" s="23"/>
      <c r="C87" s="31"/>
      <c r="D87" s="177" t="s">
        <v>54</v>
      </c>
      <c r="E87" s="177"/>
      <c r="F87" s="177"/>
    </row>
    <row r="88" spans="1:6" x14ac:dyDescent="0.25">
      <c r="A88" s="185" t="s">
        <v>50</v>
      </c>
      <c r="B88" s="185"/>
      <c r="C88" s="185"/>
      <c r="D88" s="186" t="s">
        <v>51</v>
      </c>
      <c r="E88" s="186"/>
      <c r="F88" s="186"/>
    </row>
    <row r="89" spans="1:6" x14ac:dyDescent="0.25">
      <c r="A89" s="176" t="s">
        <v>52</v>
      </c>
      <c r="B89" s="176"/>
      <c r="C89" s="176"/>
      <c r="D89" s="177" t="s">
        <v>53</v>
      </c>
      <c r="E89" s="177"/>
      <c r="F89" s="177"/>
    </row>
    <row r="90" spans="1:6" ht="14.4" x14ac:dyDescent="0.3">
      <c r="A90" s="24"/>
      <c r="B90" s="24"/>
      <c r="C90" s="24"/>
      <c r="D90" s="24"/>
      <c r="E90" s="24"/>
      <c r="F90" s="24"/>
    </row>
  </sheetData>
  <mergeCells count="16">
    <mergeCell ref="D7:E7"/>
    <mergeCell ref="A8:F8"/>
    <mergeCell ref="A89:C89"/>
    <mergeCell ref="D89:F89"/>
    <mergeCell ref="A2:F2"/>
    <mergeCell ref="A3:F3"/>
    <mergeCell ref="A4:F4"/>
    <mergeCell ref="A5:F5"/>
    <mergeCell ref="A64:E64"/>
    <mergeCell ref="A85:B85"/>
    <mergeCell ref="A81:B81"/>
    <mergeCell ref="A88:C88"/>
    <mergeCell ref="D88:F88"/>
    <mergeCell ref="A62:E62"/>
    <mergeCell ref="D87:F87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scale="70" fitToWidth="0" orientation="portrait" r:id="rId1"/>
  <headerFooter>
    <oddFooter>Página &amp;P</oddFooter>
  </headerFooter>
  <rowBreaks count="1" manualBreakCount="1">
    <brk id="4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2024-01-09T19:44:49Z</cp:lastPrinted>
  <dcterms:created xsi:type="dcterms:W3CDTF">2012-10-02T15:50:49Z</dcterms:created>
  <dcterms:modified xsi:type="dcterms:W3CDTF">2024-01-10T12:44:26Z</dcterms:modified>
</cp:coreProperties>
</file>